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Y 23 Monthly\Sept 30 Letter Year End\"/>
    </mc:Choice>
  </mc:AlternateContent>
  <xr:revisionPtr revIDLastSave="0" documentId="13_ncr:1_{F949887A-A2D5-4B9A-8DA0-94D345ABA32C}" xr6:coauthVersionLast="47" xr6:coauthVersionMax="47" xr10:uidLastSave="{00000000-0000-0000-0000-000000000000}"/>
  <bookViews>
    <workbookView xWindow="-120" yWindow="-120" windowWidth="29040" windowHeight="15840" activeTab="3" xr2:uid="{6969F4A1-CED2-4632-BF34-8CB6BABCFA95}"/>
  </bookViews>
  <sheets>
    <sheet name="EX C" sheetId="1" r:id="rId1"/>
    <sheet name="C-1" sheetId="2" r:id="rId2"/>
    <sheet name="C-2" sheetId="3" r:id="rId3"/>
    <sheet name="C-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3">'C-3'!$A$1:$H$69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4" l="1"/>
  <c r="H70" i="4"/>
  <c r="G71" i="4" s="1"/>
  <c r="G70" i="4"/>
  <c r="F70" i="4"/>
  <c r="E70" i="4"/>
  <c r="E72" i="4" s="1"/>
  <c r="D70" i="4"/>
  <c r="C70" i="4"/>
  <c r="H66" i="4"/>
  <c r="C66" i="4"/>
  <c r="G65" i="4"/>
  <c r="D65" i="4"/>
  <c r="E64" i="4"/>
  <c r="D64" i="4" s="1"/>
  <c r="F63" i="4"/>
  <c r="E63" i="4"/>
  <c r="G63" i="4" s="1"/>
  <c r="F62" i="4"/>
  <c r="G62" i="4" s="1"/>
  <c r="E62" i="4"/>
  <c r="D62" i="4" s="1"/>
  <c r="F61" i="4"/>
  <c r="E61" i="4"/>
  <c r="D61" i="4" s="1"/>
  <c r="F60" i="4"/>
  <c r="E60" i="4"/>
  <c r="D60" i="4" s="1"/>
  <c r="F59" i="4"/>
  <c r="E59" i="4"/>
  <c r="F58" i="4"/>
  <c r="E58" i="4"/>
  <c r="D58" i="4" s="1"/>
  <c r="F57" i="4"/>
  <c r="E57" i="4"/>
  <c r="D57" i="4" s="1"/>
  <c r="F56" i="4"/>
  <c r="E56" i="4"/>
  <c r="D56" i="4" s="1"/>
  <c r="F55" i="4"/>
  <c r="E55" i="4"/>
  <c r="D55" i="4" s="1"/>
  <c r="F54" i="4"/>
  <c r="E54" i="4"/>
  <c r="D54" i="4" s="1"/>
  <c r="F53" i="4"/>
  <c r="E53" i="4"/>
  <c r="D53" i="4" s="1"/>
  <c r="H50" i="4"/>
  <c r="C50" i="4"/>
  <c r="F49" i="4"/>
  <c r="E49" i="4"/>
  <c r="G49" i="4" s="1"/>
  <c r="F48" i="4"/>
  <c r="E48" i="4"/>
  <c r="F47" i="4"/>
  <c r="E47" i="4"/>
  <c r="D47" i="4" s="1"/>
  <c r="F46" i="4"/>
  <c r="E46" i="4"/>
  <c r="D46" i="4" s="1"/>
  <c r="F45" i="4"/>
  <c r="E45" i="4"/>
  <c r="G45" i="4" s="1"/>
  <c r="F44" i="4"/>
  <c r="E44" i="4"/>
  <c r="D44" i="4" s="1"/>
  <c r="F43" i="4"/>
  <c r="E43" i="4"/>
  <c r="D43" i="4" s="1"/>
  <c r="F42" i="4"/>
  <c r="E42" i="4"/>
  <c r="D42" i="4" s="1"/>
  <c r="F41" i="4"/>
  <c r="E41" i="4"/>
  <c r="F40" i="4"/>
  <c r="E40" i="4"/>
  <c r="D40" i="4" s="1"/>
  <c r="F39" i="4"/>
  <c r="E39" i="4"/>
  <c r="D39" i="4"/>
  <c r="F38" i="4"/>
  <c r="E38" i="4"/>
  <c r="F37" i="4"/>
  <c r="E37" i="4"/>
  <c r="H33" i="4"/>
  <c r="C33" i="4"/>
  <c r="F32" i="4"/>
  <c r="E32" i="4"/>
  <c r="D32" i="4" s="1"/>
  <c r="F31" i="4"/>
  <c r="F33" i="4" s="1"/>
  <c r="E31" i="4"/>
  <c r="D31" i="4" s="1"/>
  <c r="H27" i="4"/>
  <c r="C27" i="4"/>
  <c r="F26" i="4"/>
  <c r="E26" i="4"/>
  <c r="G26" i="4" s="1"/>
  <c r="D26" i="4"/>
  <c r="F25" i="4"/>
  <c r="E25" i="4"/>
  <c r="D25" i="4" s="1"/>
  <c r="F24" i="4"/>
  <c r="E24" i="4"/>
  <c r="D24" i="4"/>
  <c r="F23" i="4"/>
  <c r="E23" i="4"/>
  <c r="D23" i="4" s="1"/>
  <c r="F22" i="4"/>
  <c r="E22" i="4"/>
  <c r="D22" i="4" s="1"/>
  <c r="H18" i="4"/>
  <c r="H67" i="4" s="1"/>
  <c r="H17" i="4"/>
  <c r="C17" i="4"/>
  <c r="F16" i="4"/>
  <c r="E16" i="4"/>
  <c r="G16" i="4" s="1"/>
  <c r="F15" i="4"/>
  <c r="E15" i="4"/>
  <c r="D15" i="4" s="1"/>
  <c r="F14" i="4"/>
  <c r="E14" i="4"/>
  <c r="D14" i="4" s="1"/>
  <c r="H11" i="4"/>
  <c r="F11" i="4"/>
  <c r="C11" i="4"/>
  <c r="C18" i="4" s="1"/>
  <c r="C67" i="4" s="1"/>
  <c r="F10" i="4"/>
  <c r="E10" i="4"/>
  <c r="E11" i="4" s="1"/>
  <c r="G58" i="4" l="1"/>
  <c r="D10" i="4"/>
  <c r="D11" i="4" s="1"/>
  <c r="G37" i="4"/>
  <c r="G59" i="4"/>
  <c r="G41" i="4"/>
  <c r="G44" i="4"/>
  <c r="G54" i="4"/>
  <c r="F27" i="4"/>
  <c r="F17" i="4"/>
  <c r="F18" i="4" s="1"/>
  <c r="E50" i="4"/>
  <c r="G40" i="4"/>
  <c r="G48" i="4"/>
  <c r="G55" i="4"/>
  <c r="D16" i="4"/>
  <c r="G24" i="4"/>
  <c r="D41" i="4"/>
  <c r="G43" i="4"/>
  <c r="F50" i="4"/>
  <c r="G57" i="4"/>
  <c r="D33" i="4"/>
  <c r="G31" i="4"/>
  <c r="G14" i="4"/>
  <c r="G22" i="4"/>
  <c r="D37" i="4"/>
  <c r="G39" i="4"/>
  <c r="G46" i="4"/>
  <c r="G53" i="4"/>
  <c r="G60" i="4"/>
  <c r="D63" i="4"/>
  <c r="E33" i="4"/>
  <c r="E27" i="4"/>
  <c r="F66" i="4"/>
  <c r="D17" i="4"/>
  <c r="D18" i="4" s="1"/>
  <c r="E17" i="4"/>
  <c r="E18" i="4" s="1"/>
  <c r="D27" i="4"/>
  <c r="G42" i="4"/>
  <c r="D45" i="4"/>
  <c r="G47" i="4"/>
  <c r="G56" i="4"/>
  <c r="D59" i="4"/>
  <c r="G61" i="4"/>
  <c r="G23" i="4"/>
  <c r="G38" i="4"/>
  <c r="G50" i="4" s="1"/>
  <c r="G15" i="4"/>
  <c r="G25" i="4"/>
  <c r="G10" i="4"/>
  <c r="G11" i="4" s="1"/>
  <c r="G32" i="4"/>
  <c r="E66" i="4"/>
  <c r="D38" i="4"/>
  <c r="D66" i="4" l="1"/>
  <c r="G66" i="4"/>
  <c r="G33" i="4"/>
  <c r="G27" i="4"/>
  <c r="G17" i="4"/>
  <c r="D50" i="4"/>
  <c r="E67" i="4"/>
  <c r="F67" i="4"/>
  <c r="F72" i="4" s="1"/>
  <c r="G18" i="4"/>
  <c r="G67" i="4" l="1"/>
  <c r="D67" i="4"/>
  <c r="B10" i="2"/>
  <c r="B27" i="1" l="1"/>
  <c r="B25" i="1"/>
  <c r="B23" i="1"/>
  <c r="B14" i="1"/>
  <c r="B13" i="1"/>
  <c r="B11" i="1"/>
  <c r="B15" i="1" l="1"/>
  <c r="B29" i="1"/>
  <c r="B8" i="2" l="1"/>
  <c r="B14" i="2" s="1"/>
  <c r="B22" i="2" s="1"/>
  <c r="B26" i="2" s="1"/>
</calcChain>
</file>

<file path=xl/sharedStrings.xml><?xml version="1.0" encoding="utf-8"?>
<sst xmlns="http://schemas.openxmlformats.org/spreadsheetml/2006/main" count="134" uniqueCount="118">
  <si>
    <t>TRANSPORTATION FUND</t>
  </si>
  <si>
    <t>BALANCE SHEET</t>
  </si>
  <si>
    <t>JUNE 30, 2023</t>
  </si>
  <si>
    <t>Assets</t>
  </si>
  <si>
    <t>Cash and Short Term Investments</t>
  </si>
  <si>
    <t>Accrued Accounts Receivable</t>
  </si>
  <si>
    <t>Accrued Taxes Receivable</t>
  </si>
  <si>
    <t>Accrued Interest Receivable</t>
  </si>
  <si>
    <t xml:space="preserve">      Total Assets</t>
  </si>
  <si>
    <t>Liabilities, Reserves and Surplus</t>
  </si>
  <si>
    <t xml:space="preserve">Accounts Payable </t>
  </si>
  <si>
    <t>Appropriations to be Continued to Fiscal Year 2023-2024</t>
  </si>
  <si>
    <t>Unappropriated Surplus - Schedule C-3</t>
  </si>
  <si>
    <t xml:space="preserve">   Total Liabilities, Reserves and Surplus</t>
  </si>
  <si>
    <t>EXHIBIT C</t>
  </si>
  <si>
    <t>Misc Adjustment</t>
  </si>
  <si>
    <t>STATEMENT OF UNAPPROPRIATED SURPLUS</t>
  </si>
  <si>
    <t>FISCAL YEAR ENDED JUNE 30, 2023</t>
  </si>
  <si>
    <t>Realized Revenue - Schedule C-4</t>
  </si>
  <si>
    <t>Expenditures - Schedule C-5</t>
  </si>
  <si>
    <t>Expenditure Adjustment not reflected on Schedule C-5</t>
  </si>
  <si>
    <t xml:space="preserve">        Excess Revenue over Expenditures</t>
  </si>
  <si>
    <t>Miscellaneous Adjustments</t>
  </si>
  <si>
    <t>Prior Year Budgeted Appropriations Continued to Fiscal Year 2022-2023</t>
  </si>
  <si>
    <t>Budgeted Appropriations Continued to Fiscal Year 2022-2024</t>
  </si>
  <si>
    <t xml:space="preserve">        Operating Surplus</t>
  </si>
  <si>
    <t>Unappropriated Surplus,  July 1, 2022</t>
  </si>
  <si>
    <t xml:space="preserve">        Unappropriated Surplus,  June 30, 2023</t>
  </si>
  <si>
    <t>STATE OF CONNECTICUT TRANSPORTATION FUND</t>
  </si>
  <si>
    <t>STATEMENT OF APPROPRIATIONS AND EXPENDITURES</t>
  </si>
  <si>
    <t>CONTINUED &amp;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</si>
  <si>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</si>
  <si>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</si>
  <si>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</si>
  <si>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</si>
  <si>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</si>
  <si>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</si>
  <si>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</si>
  <si>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</si>
  <si>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GENERAL GOVERNMENT</t>
  </si>
  <si>
    <t>OFFICE OF POLICY AND MANAGEMENT</t>
  </si>
  <si>
    <t>PERSONAL SERVICES</t>
  </si>
  <si>
    <t>TOTAL OFFICE AND POLICY MANAGEMENT</t>
  </si>
  <si>
    <t>DEPARTMENT OF ADMINISTRATIVE SERVICES</t>
  </si>
  <si>
    <t>INSURANCE AND RISK MANAGEMENT</t>
  </si>
  <si>
    <t>IT Sevices</t>
  </si>
  <si>
    <t>TOTAL DEPT OF ADMINISTRATIVE SERVICES</t>
  </si>
  <si>
    <t xml:space="preserve">   TOTAL GENERAL GOVERNMENT</t>
  </si>
  <si>
    <t>REGULATION AND PROTECTION</t>
  </si>
  <si>
    <t>DEPARTMENT OF MOTOR VEHICLES</t>
  </si>
  <si>
    <t>OTHER EXPENSES</t>
  </si>
  <si>
    <t>EQUIPMENT</t>
  </si>
  <si>
    <t>DMV MODERNIZATION</t>
  </si>
  <si>
    <t>CVISN PROJECT</t>
  </si>
  <si>
    <t xml:space="preserve">   TOTAL REGULATION AND PROTECTION</t>
  </si>
  <si>
    <t>CONSERVATION AND DEVELOPMENT</t>
  </si>
  <si>
    <t>DEPARTMENT OF ENERGY AND ENVIRONMENTAL PROTECTION</t>
  </si>
  <si>
    <t xml:space="preserve">   TOTAL CONSERVATION AND DEVELOPMENT</t>
  </si>
  <si>
    <t>TRANSPORTATION</t>
  </si>
  <si>
    <t>DEPARTMENT OF TRANSPORTATION</t>
  </si>
  <si>
    <t>MINOR CAPITOL PROJECTS</t>
  </si>
  <si>
    <t>HIGHWAY PLANNING AND RESEARCH</t>
  </si>
  <si>
    <t>RAIL OPERATIONS</t>
  </si>
  <si>
    <t>BUS OPERATIONS</t>
  </si>
  <si>
    <t>ADA PARA-TRANSIT PROGRAM</t>
  </si>
  <si>
    <t>NON-ADA DIAL-A-RIDE PROGRAM</t>
  </si>
  <si>
    <t>PAY-AS-YOU-GO TRANSPORTATION</t>
  </si>
  <si>
    <t>PORT AUTHORITY</t>
  </si>
  <si>
    <t>TRANSPORTATION ASSET MANAGEMENT</t>
  </si>
  <si>
    <t>TRANSPORTATION TO WORK</t>
  </si>
  <si>
    <t xml:space="preserve">   TOTAL TRANSPORTATION</t>
  </si>
  <si>
    <t>NON-FUNCTIONAL</t>
  </si>
  <si>
    <t>DEBT SERVICE</t>
  </si>
  <si>
    <t>RESERVE FOR SALARY ADJUSTMENTS</t>
  </si>
  <si>
    <t>WORKERS' COMPENSATION</t>
  </si>
  <si>
    <t>UNEMPLOYMENT COMPENSATION</t>
  </si>
  <si>
    <t>GROUP LIFE INSURANCE</t>
  </si>
  <si>
    <t>EMPLOYERS SOCIAL SECURITY TAX</t>
  </si>
  <si>
    <t>STATE EMPLOYEES HEALTH SERVICE COST</t>
  </si>
  <si>
    <t>OTHER POST EMPLOYMENT BENEFITS</t>
  </si>
  <si>
    <t>SERS DEFINED CONTRIBUTION MATCH</t>
  </si>
  <si>
    <t>ST EMPLOYEES RETIREMENT - NORMAL COST</t>
  </si>
  <si>
    <t>STATE EMPLOYEES RETIREMENT - UAL</t>
  </si>
  <si>
    <t>NONFUNCTIONAL - CHANGE TO ACCRUALS</t>
  </si>
  <si>
    <t>12284 INSURANCE RECOVERIES</t>
  </si>
  <si>
    <t xml:space="preserve">   TOTAL NON-FUNCTIONAL</t>
  </si>
  <si>
    <t xml:space="preserve">   TOTAL BUDGETED APPROPRIATIONS</t>
  </si>
  <si>
    <t>Totals per hard copy of Appropriation Trial Balance</t>
  </si>
  <si>
    <t xml:space="preserve">Difference </t>
  </si>
  <si>
    <t>SCHEDULE C-1</t>
  </si>
  <si>
    <t>SCHEDULE C-3</t>
  </si>
  <si>
    <t>STATEMENT OF ESTIMATED AND REALIZED REVENUE</t>
  </si>
  <si>
    <t>Realized</t>
  </si>
  <si>
    <t>Budgeted</t>
  </si>
  <si>
    <t>Over (Under)</t>
  </si>
  <si>
    <t>Revenue</t>
  </si>
  <si>
    <t>TAXES</t>
  </si>
  <si>
    <t>Motor Fuels Tax</t>
  </si>
  <si>
    <t>Oil Companies</t>
  </si>
  <si>
    <t>Sales and Use Tax</t>
  </si>
  <si>
    <t>Sales Tax - DMV</t>
  </si>
  <si>
    <t>Highway Use</t>
  </si>
  <si>
    <t xml:space="preserve">    Totals</t>
  </si>
  <si>
    <t>Less Refunds</t>
  </si>
  <si>
    <t xml:space="preserve">    Net Taxes</t>
  </si>
  <si>
    <t>OTHER REVENUE</t>
  </si>
  <si>
    <t>Motor Vehicle Receipts</t>
  </si>
  <si>
    <t>Licenses, Permits and Fees</t>
  </si>
  <si>
    <t>Interest Income</t>
  </si>
  <si>
    <t>Federal Grants</t>
  </si>
  <si>
    <t>Transfer From Other Funds</t>
  </si>
  <si>
    <t>Transfer to Emissions Enterprise Fund</t>
  </si>
  <si>
    <t>Transfer to TSB Account</t>
  </si>
  <si>
    <t xml:space="preserve">   Totals</t>
  </si>
  <si>
    <t>Less Refunds of Payments</t>
  </si>
  <si>
    <t xml:space="preserve">    Net Other Revenue</t>
  </si>
  <si>
    <t xml:space="preserve">   Total Budgeted Revenue</t>
  </si>
  <si>
    <t>SCHEDULE 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</si>
</sst>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  <numFmt numFmtId="166" formatCode="[$-409]m/d/yy\ h:mm\ AM/PM;@"/>
    <numFmt numFmtId="167" formatCode="_(* #,##0_);_(* \(#,##0\);_(* &quot;-&quot;??_);_(@_)"/>
    <numFmt numFmtId="168" formatCode="m/d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u val="doubleAccounting"/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9"/>
      <name val="Times New Roman"/>
      <family val="1"/>
    </font>
    <font>
      <b/>
      <u val="singleAccounting"/>
      <sz val="12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5" fontId="6" fillId="0" borderId="0" xfId="0" applyNumberFormat="1" applyFont="1"/>
    <xf numFmtId="0" fontId="5" fillId="0" borderId="0" xfId="0" quotePrefix="1" applyFont="1" applyAlignment="1">
      <alignment horizontal="left"/>
    </xf>
    <xf numFmtId="166" fontId="4" fillId="0" borderId="0" xfId="0" applyNumberFormat="1" applyFont="1"/>
    <xf numFmtId="0" fontId="6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quotePrefix="1" applyFont="1" applyAlignment="1">
      <alignment horizontal="left"/>
    </xf>
    <xf numFmtId="42" fontId="8" fillId="0" borderId="0" xfId="0" applyNumberFormat="1" applyFont="1"/>
    <xf numFmtId="41" fontId="8" fillId="0" borderId="0" xfId="0" applyNumberFormat="1" applyFont="1"/>
    <xf numFmtId="41" fontId="10" fillId="0" borderId="0" xfId="0" applyNumberFormat="1" applyFont="1"/>
    <xf numFmtId="0" fontId="11" fillId="0" borderId="0" xfId="0" applyFont="1" applyAlignment="1">
      <alignment horizontal="left"/>
    </xf>
    <xf numFmtId="42" fontId="12" fillId="0" borderId="0" xfId="0" applyNumberFormat="1" applyFont="1"/>
    <xf numFmtId="167" fontId="8" fillId="0" borderId="0" xfId="1" applyNumberFormat="1" applyFont="1" applyBorder="1" applyProtection="1"/>
    <xf numFmtId="0" fontId="13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8" fillId="0" borderId="0" xfId="0" quotePrefix="1" applyFont="1"/>
    <xf numFmtId="165" fontId="11" fillId="0" borderId="0" xfId="0" applyNumberFormat="1" applyFont="1"/>
    <xf numFmtId="0" fontId="8" fillId="0" borderId="0" xfId="0" applyFont="1" applyAlignment="1">
      <alignment horizontal="left"/>
    </xf>
    <xf numFmtId="41" fontId="11" fillId="0" borderId="0" xfId="0" applyNumberFormat="1" applyFont="1"/>
    <xf numFmtId="41" fontId="4" fillId="0" borderId="0" xfId="0" applyNumberFormat="1" applyFont="1"/>
    <xf numFmtId="41" fontId="10" fillId="2" borderId="0" xfId="0" applyNumberFormat="1" applyFont="1" applyFill="1"/>
    <xf numFmtId="0" fontId="11" fillId="0" borderId="0" xfId="0" quotePrefix="1" applyFont="1" applyAlignment="1">
      <alignment horizontal="left"/>
    </xf>
    <xf numFmtId="0" fontId="2" fillId="0" borderId="0" xfId="0" applyFont="1"/>
    <xf numFmtId="0" fontId="5" fillId="0" borderId="0" xfId="0" applyFont="1"/>
    <xf numFmtId="168" fontId="11" fillId="0" borderId="0" xfId="1" applyNumberFormat="1" applyFont="1"/>
    <xf numFmtId="165" fontId="11" fillId="0" borderId="0" xfId="1" applyNumberFormat="1" applyFont="1"/>
    <xf numFmtId="41" fontId="16" fillId="0" borderId="0" xfId="1" applyNumberFormat="1" applyFont="1" applyAlignment="1">
      <alignment horizontal="left"/>
    </xf>
    <xf numFmtId="41" fontId="16" fillId="0" borderId="0" xfId="1" applyNumberFormat="1" applyFont="1" applyFill="1" applyAlignment="1">
      <alignment horizontal="center"/>
    </xf>
    <xf numFmtId="41" fontId="14" fillId="0" borderId="0" xfId="2" applyNumberFormat="1" applyFont="1"/>
    <xf numFmtId="41" fontId="14" fillId="0" borderId="0" xfId="2" applyNumberFormat="1" applyFont="1" applyFill="1"/>
    <xf numFmtId="0" fontId="6" fillId="0" borderId="0" xfId="0" applyFont="1"/>
    <xf numFmtId="41" fontId="15" fillId="0" borderId="0" xfId="1" applyNumberFormat="1" applyFont="1"/>
    <xf numFmtId="41" fontId="15" fillId="0" borderId="0" xfId="1" applyNumberFormat="1" applyFont="1" applyFill="1"/>
    <xf numFmtId="41" fontId="4" fillId="0" borderId="0" xfId="2" applyNumberFormat="1" applyFont="1"/>
    <xf numFmtId="41" fontId="4" fillId="0" borderId="0" xfId="2" applyNumberFormat="1" applyFont="1" applyFill="1"/>
    <xf numFmtId="41" fontId="14" fillId="0" borderId="0" xfId="1" applyNumberFormat="1" applyFont="1"/>
    <xf numFmtId="41" fontId="14" fillId="0" borderId="0" xfId="1" applyNumberFormat="1" applyFont="1" applyFill="1"/>
    <xf numFmtId="167" fontId="4" fillId="0" borderId="0" xfId="1" applyNumberFormat="1" applyFont="1"/>
    <xf numFmtId="167" fontId="14" fillId="0" borderId="0" xfId="1" applyNumberFormat="1" applyFont="1"/>
    <xf numFmtId="41" fontId="4" fillId="0" borderId="0" xfId="1" applyNumberFormat="1" applyFont="1"/>
    <xf numFmtId="42" fontId="15" fillId="0" borderId="0" xfId="1" applyNumberFormat="1" applyFont="1"/>
    <xf numFmtId="0" fontId="16" fillId="0" borderId="0" xfId="0" applyFont="1" applyAlignment="1">
      <alignment horizontal="centerContinuous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3" fillId="0" borderId="0" xfId="0" quotePrefix="1" applyFont="1" applyAlignment="1">
      <alignment horizontal="center"/>
    </xf>
    <xf numFmtId="41" fontId="8" fillId="2" borderId="0" xfId="0" applyNumberFormat="1" applyFont="1" applyFill="1"/>
    <xf numFmtId="41" fontId="8" fillId="0" borderId="1" xfId="0" applyNumberFormat="1" applyFont="1" applyBorder="1"/>
    <xf numFmtId="42" fontId="17" fillId="0" borderId="0" xfId="0" applyNumberFormat="1" applyFont="1"/>
    <xf numFmtId="41" fontId="16" fillId="0" borderId="0" xfId="1" applyNumberFormat="1" applyFont="1" applyAlignment="1">
      <alignment horizontal="center"/>
    </xf>
    <xf numFmtId="41" fontId="18" fillId="0" borderId="0" xfId="1" applyNumberFormat="1" applyFont="1"/>
    <xf numFmtId="0" fontId="18" fillId="0" borderId="0" xfId="0" applyFont="1"/>
    <xf numFmtId="41" fontId="18" fillId="0" borderId="0" xfId="1" applyNumberFormat="1" applyFont="1" applyFill="1"/>
    <xf numFmtId="41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42" fontId="18" fillId="0" borderId="0" xfId="0" applyNumberFormat="1" applyFont="1"/>
    <xf numFmtId="167" fontId="18" fillId="0" borderId="0" xfId="0" applyNumberFormat="1" applyFont="1"/>
    <xf numFmtId="41" fontId="16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_State%20Accounting%20&amp;%20Reporting/State%20Reporting/Budgetary/23AnnRpt/Trial%20Balances/Transpor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_State%20Accounting%20&amp;%20Reporting/State%20Reporting/Budgetary/23AnnRpt/Trial%20Balances/Special%20Revenu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_State%20Accounting%20&amp;%20Reporting/State%20Reporting/Budgetary/23AnnRpt/23sC-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3_State%20Accounting%20&amp;%20Reporting/State%20Reporting/Budgetary/23AnnRpt/23sC-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3_State%20Accounting%20&amp;%20Reporting/State%20Reporting/Budgetary/23AnnRpt/23sC-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3_State%20Accounting%20&amp;%20Reporting/State%20Reporting/Budgetary/23AnnRpt/Approp%20TB's/Transpor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GLR317_1_4594705"/>
    </sheetNames>
    <sheetDataSet>
      <sheetData sheetId="0">
        <row r="8">
          <cell r="I8">
            <v>497591784.67000002</v>
          </cell>
        </row>
        <row r="13">
          <cell r="I13">
            <v>76942590.599999994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GLR317_1_4406727"/>
    </sheetNames>
    <sheetDataSet>
      <sheetData sheetId="0">
        <row r="8">
          <cell r="O8">
            <v>6276746.21</v>
          </cell>
          <cell r="Q8">
            <v>290617719.50999999</v>
          </cell>
          <cell r="T8">
            <v>34397323.82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C-3"/>
    </sheetNames>
    <sheetDataSet>
      <sheetData sheetId="0">
        <row r="29">
          <cell r="B29">
            <v>681733123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C-4 "/>
      <sheetName val="Budgeted Revenue"/>
      <sheetName val="Realized Revenue"/>
      <sheetName val="Revenue_998"/>
    </sheetNames>
    <sheetDataSet>
      <sheetData sheetId="0"/>
      <sheetData sheetId="1"/>
      <sheetData sheetId="2">
        <row r="35">
          <cell r="C35">
            <v>2069405191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 C-5 "/>
      <sheetName val="Expenditure-Reconciliation"/>
    </sheetNames>
    <sheetDataSet>
      <sheetData sheetId="0">
        <row r="67">
          <cell r="F67">
            <v>1864806992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Approp TB"/>
      <sheetName val="By Dept"/>
      <sheetName val="Total Approp"/>
      <sheetName val="Total Expenditures"/>
    </sheetNames>
    <sheetDataSet>
      <sheetData sheetId="0"/>
      <sheetData sheetId="1"/>
      <sheetData sheetId="2">
        <row r="8">
          <cell r="G8">
            <v>3066027</v>
          </cell>
          <cell r="L8">
            <v>2583747.41</v>
          </cell>
        </row>
        <row r="9">
          <cell r="G9">
            <v>6723297</v>
          </cell>
          <cell r="L9">
            <v>5659251.8399999999</v>
          </cell>
        </row>
        <row r="10">
          <cell r="G10">
            <v>16211449</v>
          </cell>
          <cell r="L10">
            <v>13658761.4</v>
          </cell>
        </row>
        <row r="11">
          <cell r="G11">
            <v>912959</v>
          </cell>
          <cell r="L11">
            <v>912959</v>
          </cell>
        </row>
        <row r="13">
          <cell r="G13">
            <v>3699891</v>
          </cell>
          <cell r="L13">
            <v>2548665.39</v>
          </cell>
        </row>
        <row r="14">
          <cell r="G14">
            <v>10701974</v>
          </cell>
          <cell r="L14">
            <v>701973.55</v>
          </cell>
        </row>
        <row r="16">
          <cell r="G16">
            <v>54783366</v>
          </cell>
          <cell r="L16">
            <v>48337020.770000003</v>
          </cell>
        </row>
        <row r="17">
          <cell r="G17">
            <v>17403137</v>
          </cell>
          <cell r="L17">
            <v>17392612.649999999</v>
          </cell>
        </row>
        <row r="18">
          <cell r="G18">
            <v>468756</v>
          </cell>
          <cell r="L18">
            <v>468518.97</v>
          </cell>
        </row>
        <row r="19">
          <cell r="G19">
            <v>12110008.57</v>
          </cell>
          <cell r="L19">
            <v>10985714.85</v>
          </cell>
        </row>
        <row r="20">
          <cell r="G20">
            <v>324676</v>
          </cell>
          <cell r="L20">
            <v>316800</v>
          </cell>
        </row>
        <row r="22">
          <cell r="G22">
            <v>226552053</v>
          </cell>
          <cell r="L22">
            <v>204366366.31</v>
          </cell>
        </row>
        <row r="23">
          <cell r="G23">
            <v>62129974</v>
          </cell>
          <cell r="L23">
            <v>60603223.409999996</v>
          </cell>
        </row>
        <row r="24">
          <cell r="G24">
            <v>3173174.3</v>
          </cell>
          <cell r="L24">
            <v>2003291.37</v>
          </cell>
        </row>
        <row r="25">
          <cell r="G25">
            <v>993128.09</v>
          </cell>
          <cell r="L25">
            <v>433688.69</v>
          </cell>
        </row>
        <row r="26">
          <cell r="G26">
            <v>5938540.4400000004</v>
          </cell>
          <cell r="L26">
            <v>3295268.86</v>
          </cell>
        </row>
        <row r="27">
          <cell r="G27">
            <v>182948757</v>
          </cell>
          <cell r="L27">
            <v>148323231.16999999</v>
          </cell>
        </row>
        <row r="28">
          <cell r="G28">
            <v>220969619</v>
          </cell>
          <cell r="L28">
            <v>180455715.53999999</v>
          </cell>
        </row>
        <row r="29">
          <cell r="G29">
            <v>42578488</v>
          </cell>
          <cell r="L29">
            <v>39871702.079999998</v>
          </cell>
        </row>
        <row r="30">
          <cell r="G30">
            <v>576361</v>
          </cell>
          <cell r="L30">
            <v>576359</v>
          </cell>
        </row>
        <row r="31">
          <cell r="G31">
            <v>125723728.62</v>
          </cell>
          <cell r="L31">
            <v>69953523.25</v>
          </cell>
        </row>
        <row r="32">
          <cell r="G32">
            <v>3400000</v>
          </cell>
          <cell r="L32">
            <v>3400000</v>
          </cell>
        </row>
        <row r="33">
          <cell r="G33">
            <v>6000000</v>
          </cell>
          <cell r="L33">
            <v>3188071.77</v>
          </cell>
        </row>
        <row r="34">
          <cell r="G34">
            <v>2370629</v>
          </cell>
          <cell r="L34">
            <v>2370628.7000000002</v>
          </cell>
        </row>
        <row r="36">
          <cell r="G36">
            <v>744124</v>
          </cell>
          <cell r="L36">
            <v>606877.57999999996</v>
          </cell>
        </row>
        <row r="37">
          <cell r="G37">
            <v>0</v>
          </cell>
          <cell r="L37">
            <v>0</v>
          </cell>
        </row>
        <row r="39">
          <cell r="G39">
            <v>382000</v>
          </cell>
          <cell r="L39">
            <v>169572.5</v>
          </cell>
        </row>
        <row r="40">
          <cell r="G40">
            <v>419300</v>
          </cell>
          <cell r="L40">
            <v>367969.88</v>
          </cell>
        </row>
        <row r="41">
          <cell r="G41">
            <v>18513216</v>
          </cell>
          <cell r="L41">
            <v>18427353.23</v>
          </cell>
        </row>
        <row r="42">
          <cell r="G42">
            <v>60292606</v>
          </cell>
          <cell r="L42">
            <v>56538127.149999999</v>
          </cell>
        </row>
        <row r="43">
          <cell r="G43">
            <v>5733422</v>
          </cell>
          <cell r="L43">
            <v>5515142.5499999998</v>
          </cell>
        </row>
        <row r="44">
          <cell r="G44">
            <v>1082041</v>
          </cell>
          <cell r="L44">
            <v>742590.49</v>
          </cell>
        </row>
        <row r="45">
          <cell r="G45">
            <v>21346200</v>
          </cell>
          <cell r="L45">
            <v>21346200</v>
          </cell>
        </row>
        <row r="46">
          <cell r="G46">
            <v>163773082</v>
          </cell>
          <cell r="L46">
            <v>163773082</v>
          </cell>
        </row>
        <row r="47">
          <cell r="G47">
            <v>0</v>
          </cell>
        </row>
        <row r="49">
          <cell r="G49">
            <v>837620480</v>
          </cell>
          <cell r="L49">
            <v>810726880.78999996</v>
          </cell>
        </row>
        <row r="51">
          <cell r="G51">
            <v>2119666464.02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D936-6D45-40A3-A17B-37CDACF92FEB}">
  <dimension ref="A1:G38"/>
  <sheetViews>
    <sheetView workbookViewId="0">
      <selection activeCell="F26" sqref="F26"/>
    </sheetView>
  </sheetViews>
  <sheetFormatPr defaultColWidth="9.7109375" defaultRowHeight="12.75" x14ac:dyDescent="0.2"/>
  <cols>
    <col min="1" max="1" width="60.5703125" style="3" customWidth="1"/>
    <col min="2" max="2" width="22.85546875" style="3" customWidth="1"/>
    <col min="3" max="16384" width="9.7109375" style="3"/>
  </cols>
  <sheetData>
    <row r="1" spans="1:7" ht="20.25" x14ac:dyDescent="0.3">
      <c r="A1" s="1" t="s">
        <v>0</v>
      </c>
      <c r="B1" s="2" t="s">
        <v>14</v>
      </c>
    </row>
    <row r="2" spans="1:7" ht="18.75" x14ac:dyDescent="0.3">
      <c r="A2" s="4" t="s">
        <v>1</v>
      </c>
      <c r="B2" s="5"/>
    </row>
    <row r="3" spans="1:7" ht="18.75" x14ac:dyDescent="0.3">
      <c r="A3" s="6" t="s">
        <v>2</v>
      </c>
      <c r="B3" s="7"/>
    </row>
    <row r="4" spans="1:7" x14ac:dyDescent="0.2">
      <c r="A4" s="8"/>
      <c r="B4" s="9"/>
    </row>
    <row r="5" spans="1:7" ht="15.75" x14ac:dyDescent="0.25">
      <c r="A5" s="10"/>
      <c r="B5" s="10"/>
    </row>
    <row r="6" spans="1:7" ht="15.75" x14ac:dyDescent="0.25">
      <c r="A6" s="10"/>
      <c r="B6" s="10"/>
      <c r="G6" s="11"/>
    </row>
    <row r="7" spans="1:7" ht="15.75" x14ac:dyDescent="0.25">
      <c r="A7" s="10"/>
      <c r="B7" s="10"/>
      <c r="G7" s="11"/>
    </row>
    <row r="8" spans="1:7" ht="15.75" x14ac:dyDescent="0.25">
      <c r="A8" s="10"/>
      <c r="B8" s="10"/>
      <c r="G8" s="11"/>
    </row>
    <row r="9" spans="1:7" ht="15.75" x14ac:dyDescent="0.25">
      <c r="A9" s="10"/>
      <c r="B9" s="10"/>
      <c r="G9" s="11"/>
    </row>
    <row r="10" spans="1:7" ht="18.75" x14ac:dyDescent="0.3">
      <c r="A10" s="6" t="s">
        <v>3</v>
      </c>
      <c r="B10" s="10"/>
      <c r="G10" s="11"/>
    </row>
    <row r="11" spans="1:7" ht="15.75" x14ac:dyDescent="0.25">
      <c r="A11" s="12" t="s">
        <v>4</v>
      </c>
      <c r="B11" s="13">
        <f>SUM([1]CTGLR317_1_4594705!$I$8)</f>
        <v>497591784.67000002</v>
      </c>
    </row>
    <row r="12" spans="1:7" ht="15.75" hidden="1" x14ac:dyDescent="0.25">
      <c r="A12" s="12" t="s">
        <v>5</v>
      </c>
      <c r="B12" s="14">
        <v>0</v>
      </c>
    </row>
    <row r="13" spans="1:7" ht="15.75" x14ac:dyDescent="0.25">
      <c r="A13" s="12" t="s">
        <v>6</v>
      </c>
      <c r="B13" s="14">
        <f>[2]CTGLR317_1_4406727!$Q$8-3</f>
        <v>290617716.50999999</v>
      </c>
    </row>
    <row r="14" spans="1:7" ht="18" x14ac:dyDescent="0.4">
      <c r="A14" s="12" t="s">
        <v>7</v>
      </c>
      <c r="B14" s="15">
        <f>[2]CTGLR317_1_4406727!$O$8</f>
        <v>6276746.21</v>
      </c>
    </row>
    <row r="15" spans="1:7" ht="18" x14ac:dyDescent="0.4">
      <c r="A15" s="16" t="s">
        <v>8</v>
      </c>
      <c r="B15" s="17">
        <f>SUM(B11:B14)</f>
        <v>794486247.3900001</v>
      </c>
    </row>
    <row r="16" spans="1:7" ht="15.75" x14ac:dyDescent="0.25">
      <c r="A16" s="10"/>
      <c r="B16" s="14"/>
    </row>
    <row r="17" spans="1:2" ht="15.75" x14ac:dyDescent="0.25">
      <c r="A17" s="10"/>
      <c r="B17" s="14"/>
    </row>
    <row r="18" spans="1:2" ht="15.75" x14ac:dyDescent="0.25">
      <c r="A18" s="10"/>
      <c r="B18" s="14"/>
    </row>
    <row r="19" spans="1:2" ht="18.75" x14ac:dyDescent="0.3">
      <c r="A19" s="6" t="s">
        <v>9</v>
      </c>
      <c r="B19" s="14"/>
    </row>
    <row r="20" spans="1:2" ht="18.75" x14ac:dyDescent="0.3">
      <c r="A20" s="6"/>
      <c r="B20" s="14"/>
    </row>
    <row r="21" spans="1:2" ht="15.75" x14ac:dyDescent="0.25">
      <c r="A21" s="12" t="s">
        <v>15</v>
      </c>
      <c r="B21" s="14">
        <v>1413210</v>
      </c>
    </row>
    <row r="22" spans="1:2" ht="18.75" x14ac:dyDescent="0.3">
      <c r="A22" s="6"/>
      <c r="B22" s="14"/>
    </row>
    <row r="23" spans="1:2" ht="15.75" x14ac:dyDescent="0.25">
      <c r="A23" s="12" t="s">
        <v>10</v>
      </c>
      <c r="B23" s="13">
        <f>[2]CTGLR317_1_4406727!$T$8</f>
        <v>34397323.82</v>
      </c>
    </row>
    <row r="24" spans="1:2" ht="15.75" x14ac:dyDescent="0.25">
      <c r="A24" s="12"/>
      <c r="B24" s="13"/>
    </row>
    <row r="25" spans="1:2" ht="15.75" x14ac:dyDescent="0.25">
      <c r="A25" s="12" t="s">
        <v>11</v>
      </c>
      <c r="B25" s="18">
        <f>SUM([1]CTGLR317_1_4594705!$I$13)</f>
        <v>76942590.599999994</v>
      </c>
    </row>
    <row r="26" spans="1:2" ht="15.75" x14ac:dyDescent="0.25">
      <c r="A26" s="10"/>
      <c r="B26" s="14"/>
    </row>
    <row r="27" spans="1:2" ht="18" x14ac:dyDescent="0.4">
      <c r="A27" s="12" t="s">
        <v>12</v>
      </c>
      <c r="B27" s="15">
        <f>'[3]Schedule C-3'!$B$29</f>
        <v>681733123</v>
      </c>
    </row>
    <row r="28" spans="1:2" ht="15.75" x14ac:dyDescent="0.25">
      <c r="A28" s="10"/>
      <c r="B28" s="14"/>
    </row>
    <row r="29" spans="1:2" ht="18" x14ac:dyDescent="0.4">
      <c r="A29" s="16" t="s">
        <v>13</v>
      </c>
      <c r="B29" s="17">
        <f>SUM(B21:B27)</f>
        <v>794486247.41999996</v>
      </c>
    </row>
    <row r="30" spans="1:2" ht="15.75" x14ac:dyDescent="0.25">
      <c r="A30" s="10"/>
      <c r="B30" s="13"/>
    </row>
    <row r="31" spans="1:2" ht="18" x14ac:dyDescent="0.4">
      <c r="A31" s="10"/>
      <c r="B31" s="17"/>
    </row>
    <row r="32" spans="1:2" ht="15.75" x14ac:dyDescent="0.25">
      <c r="A32" s="10"/>
      <c r="B32" s="10"/>
    </row>
    <row r="33" spans="1:2" ht="15.75" x14ac:dyDescent="0.25">
      <c r="A33" s="10"/>
      <c r="B33" s="10"/>
    </row>
    <row r="34" spans="1:2" ht="15.75" x14ac:dyDescent="0.25">
      <c r="A34" s="10"/>
      <c r="B34" s="10"/>
    </row>
    <row r="35" spans="1:2" ht="15.75" x14ac:dyDescent="0.25">
      <c r="A35" s="10"/>
      <c r="B35" s="10"/>
    </row>
    <row r="36" spans="1:2" ht="15.75" x14ac:dyDescent="0.25">
      <c r="A36" s="10"/>
      <c r="B36" s="10"/>
    </row>
    <row r="37" spans="1:2" ht="15.75" x14ac:dyDescent="0.25">
      <c r="A37" s="10"/>
      <c r="B37" s="10"/>
    </row>
    <row r="38" spans="1:2" ht="15.75" x14ac:dyDescent="0.25">
      <c r="A38" s="10"/>
      <c r="B3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6463-D0E7-40DE-BF63-7397F33B90F7}">
  <dimension ref="A1:B26"/>
  <sheetViews>
    <sheetView workbookViewId="0">
      <selection activeCell="D15" sqref="D15"/>
    </sheetView>
  </sheetViews>
  <sheetFormatPr defaultRowHeight="15" x14ac:dyDescent="0.25"/>
  <cols>
    <col min="1" max="1" width="53.85546875" customWidth="1"/>
    <col min="2" max="2" width="29.42578125" customWidth="1"/>
  </cols>
  <sheetData>
    <row r="1" spans="1:2" ht="20.25" x14ac:dyDescent="0.3">
      <c r="A1" s="1" t="s">
        <v>0</v>
      </c>
      <c r="B1" s="19" t="s">
        <v>89</v>
      </c>
    </row>
    <row r="2" spans="1:2" ht="18.75" x14ac:dyDescent="0.3">
      <c r="A2" s="4" t="s">
        <v>16</v>
      </c>
      <c r="B2" s="20"/>
    </row>
    <row r="3" spans="1:2" ht="18.75" x14ac:dyDescent="0.3">
      <c r="A3" s="6" t="s">
        <v>17</v>
      </c>
      <c r="B3" s="21"/>
    </row>
    <row r="4" spans="1:2" ht="15.75" x14ac:dyDescent="0.25">
      <c r="A4" s="22"/>
      <c r="B4" s="23"/>
    </row>
    <row r="5" spans="1:2" x14ac:dyDescent="0.25">
      <c r="A5" s="3"/>
      <c r="B5" s="3"/>
    </row>
    <row r="6" spans="1:2" x14ac:dyDescent="0.25">
      <c r="A6" s="3"/>
      <c r="B6" s="3"/>
    </row>
    <row r="7" spans="1:2" ht="15.75" x14ac:dyDescent="0.25">
      <c r="A7" s="10"/>
      <c r="B7" s="10"/>
    </row>
    <row r="8" spans="1:2" ht="15.75" x14ac:dyDescent="0.25">
      <c r="A8" s="24" t="s">
        <v>18</v>
      </c>
      <c r="B8" s="13">
        <f>'[4]Realized Revenue'!$C$35</f>
        <v>2069405191</v>
      </c>
    </row>
    <row r="9" spans="1:2" ht="15.75" x14ac:dyDescent="0.25">
      <c r="A9" s="10"/>
      <c r="B9" s="14"/>
    </row>
    <row r="10" spans="1:2" ht="15.75" x14ac:dyDescent="0.25">
      <c r="A10" s="24" t="s">
        <v>19</v>
      </c>
      <c r="B10" s="14">
        <f>'[5]Sched C-5 '!$F$67</f>
        <v>1864806992</v>
      </c>
    </row>
    <row r="11" spans="1:2" ht="15.75" x14ac:dyDescent="0.25">
      <c r="A11" s="10"/>
      <c r="B11" s="14"/>
    </row>
    <row r="12" spans="1:2" ht="15.75" x14ac:dyDescent="0.25">
      <c r="A12" s="10" t="s">
        <v>20</v>
      </c>
      <c r="B12" s="14">
        <v>0</v>
      </c>
    </row>
    <row r="13" spans="1:2" ht="15.75" x14ac:dyDescent="0.25">
      <c r="A13" s="10"/>
      <c r="B13" s="14"/>
    </row>
    <row r="14" spans="1:2" ht="15.75" x14ac:dyDescent="0.25">
      <c r="A14" s="16" t="s">
        <v>21</v>
      </c>
      <c r="B14" s="25">
        <f>B8-B10-B12</f>
        <v>204598199</v>
      </c>
    </row>
    <row r="15" spans="1:2" ht="15.75" x14ac:dyDescent="0.25">
      <c r="A15" s="10"/>
      <c r="B15" s="14"/>
    </row>
    <row r="16" spans="1:2" ht="15.75" x14ac:dyDescent="0.25">
      <c r="A16" s="24" t="s">
        <v>22</v>
      </c>
      <c r="B16" s="14">
        <v>0</v>
      </c>
    </row>
    <row r="17" spans="1:2" x14ac:dyDescent="0.25">
      <c r="A17" s="3"/>
      <c r="B17" s="26"/>
    </row>
    <row r="18" spans="1:2" ht="15.75" x14ac:dyDescent="0.25">
      <c r="A18" s="12" t="s">
        <v>23</v>
      </c>
      <c r="B18" s="14">
        <v>156316646</v>
      </c>
    </row>
    <row r="19" spans="1:2" x14ac:dyDescent="0.25">
      <c r="A19" s="3"/>
      <c r="B19" s="26"/>
    </row>
    <row r="20" spans="1:2" ht="18" x14ac:dyDescent="0.4">
      <c r="A20" s="12" t="s">
        <v>24</v>
      </c>
      <c r="B20" s="15">
        <v>-76942590</v>
      </c>
    </row>
    <row r="21" spans="1:2" ht="18" x14ac:dyDescent="0.4">
      <c r="A21" s="12"/>
      <c r="B21" s="15"/>
    </row>
    <row r="22" spans="1:2" ht="15.75" x14ac:dyDescent="0.25">
      <c r="A22" s="20" t="s">
        <v>25</v>
      </c>
      <c r="B22" s="25">
        <f>SUM(B14:B20)</f>
        <v>283972255</v>
      </c>
    </row>
    <row r="23" spans="1:2" ht="18" x14ac:dyDescent="0.4">
      <c r="A23" s="12"/>
      <c r="B23" s="15"/>
    </row>
    <row r="24" spans="1:2" ht="18" x14ac:dyDescent="0.4">
      <c r="A24" s="12" t="s">
        <v>26</v>
      </c>
      <c r="B24" s="27">
        <v>397760868</v>
      </c>
    </row>
    <row r="25" spans="1:2" ht="15.75" x14ac:dyDescent="0.25">
      <c r="A25" s="10"/>
      <c r="B25" s="3"/>
    </row>
    <row r="26" spans="1:2" ht="18" x14ac:dyDescent="0.4">
      <c r="A26" s="16" t="s">
        <v>27</v>
      </c>
      <c r="B26" s="17">
        <f>B22+B24</f>
        <v>681733123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0CC61-A372-40E4-A066-FE19F4B34878}">
  <dimension ref="A1:G34"/>
  <sheetViews>
    <sheetView workbookViewId="0">
      <selection activeCell="I5" sqref="I5"/>
    </sheetView>
  </sheetViews>
  <sheetFormatPr defaultColWidth="14.7109375" defaultRowHeight="12.75" x14ac:dyDescent="0.2"/>
  <cols>
    <col min="1" max="1" width="38.7109375" style="3" customWidth="1"/>
    <col min="2" max="2" width="16.7109375" style="3" customWidth="1"/>
    <col min="3" max="3" width="2.28515625" style="3" customWidth="1"/>
    <col min="4" max="4" width="16.85546875" style="3" bestFit="1" customWidth="1"/>
    <col min="5" max="5" width="2.28515625" style="3" customWidth="1"/>
    <col min="6" max="6" width="16.7109375" style="3" bestFit="1" customWidth="1"/>
    <col min="7" max="7" width="2.7109375" style="3" customWidth="1"/>
    <col min="8" max="16384" width="14.7109375" style="3"/>
  </cols>
  <sheetData>
    <row r="1" spans="1:7" ht="18.75" x14ac:dyDescent="0.3">
      <c r="A1" s="4" t="s">
        <v>0</v>
      </c>
      <c r="B1" s="20"/>
      <c r="C1" s="20"/>
      <c r="D1" s="20"/>
      <c r="E1" s="20"/>
      <c r="F1" s="19" t="s">
        <v>117</v>
      </c>
      <c r="G1" s="10"/>
    </row>
    <row r="2" spans="1:7" ht="15.75" x14ac:dyDescent="0.25">
      <c r="A2" s="16" t="s">
        <v>91</v>
      </c>
      <c r="B2" s="20"/>
      <c r="C2" s="20"/>
      <c r="D2" s="20"/>
      <c r="E2" s="20"/>
      <c r="F2" s="21"/>
      <c r="G2" s="10"/>
    </row>
    <row r="3" spans="1:7" ht="15.75" x14ac:dyDescent="0.25">
      <c r="A3" s="28" t="s">
        <v>17</v>
      </c>
      <c r="B3" s="20"/>
      <c r="C3" s="20"/>
      <c r="D3" s="20"/>
      <c r="E3" s="20"/>
      <c r="F3" s="23"/>
      <c r="G3" s="10"/>
    </row>
    <row r="4" spans="1:7" ht="15.75" x14ac:dyDescent="0.25">
      <c r="A4" s="20"/>
      <c r="B4" s="20"/>
      <c r="C4" s="20"/>
      <c r="D4" s="20"/>
      <c r="E4" s="20"/>
      <c r="G4" s="10"/>
    </row>
    <row r="5" spans="1:7" ht="15.75" x14ac:dyDescent="0.25">
      <c r="A5" s="7"/>
      <c r="B5" s="20"/>
      <c r="C5" s="20"/>
      <c r="D5" s="20"/>
      <c r="E5" s="20"/>
      <c r="F5" s="20"/>
      <c r="G5" s="10"/>
    </row>
    <row r="6" spans="1:7" ht="15.75" x14ac:dyDescent="0.25">
      <c r="A6" s="20"/>
      <c r="B6" s="20"/>
      <c r="C6" s="20"/>
      <c r="D6" s="20"/>
      <c r="E6" s="20"/>
      <c r="F6" s="20"/>
      <c r="G6" s="10"/>
    </row>
    <row r="7" spans="1:7" ht="15.75" x14ac:dyDescent="0.25">
      <c r="A7" s="20"/>
      <c r="B7" s="20"/>
      <c r="C7" s="20"/>
      <c r="D7" s="20"/>
      <c r="E7" s="20"/>
      <c r="F7" s="20"/>
      <c r="G7" s="10"/>
    </row>
    <row r="8" spans="1:7" ht="15.75" x14ac:dyDescent="0.25">
      <c r="A8" s="20"/>
      <c r="B8" s="20"/>
      <c r="C8" s="20"/>
      <c r="D8" s="20"/>
      <c r="E8" s="20"/>
      <c r="F8" s="20"/>
      <c r="G8" s="10"/>
    </row>
    <row r="9" spans="1:7" ht="15.75" x14ac:dyDescent="0.25">
      <c r="A9" s="20"/>
      <c r="B9" s="20"/>
      <c r="C9" s="20"/>
      <c r="D9" s="20"/>
      <c r="E9"/>
      <c r="F9" s="49" t="s">
        <v>92</v>
      </c>
      <c r="G9" s="10"/>
    </row>
    <row r="10" spans="1:7" ht="15.75" x14ac:dyDescent="0.25">
      <c r="A10" s="24"/>
      <c r="B10" s="50" t="s">
        <v>92</v>
      </c>
      <c r="C10" s="20"/>
      <c r="D10" s="50" t="s">
        <v>93</v>
      </c>
      <c r="E10"/>
      <c r="F10" s="50" t="s">
        <v>94</v>
      </c>
      <c r="G10" s="10"/>
    </row>
    <row r="11" spans="1:7" ht="15.75" x14ac:dyDescent="0.25">
      <c r="A11" s="20"/>
      <c r="B11" s="19" t="s">
        <v>95</v>
      </c>
      <c r="C11" s="51"/>
      <c r="D11" s="19" t="s">
        <v>95</v>
      </c>
      <c r="E11"/>
      <c r="F11" s="52" t="s">
        <v>93</v>
      </c>
      <c r="G11" s="10"/>
    </row>
    <row r="12" spans="1:7" ht="15.75" x14ac:dyDescent="0.25">
      <c r="A12" s="16" t="s">
        <v>96</v>
      </c>
      <c r="B12" s="20"/>
      <c r="C12" s="20"/>
      <c r="D12" s="20"/>
      <c r="E12" s="20"/>
      <c r="F12" s="20"/>
      <c r="G12" s="10"/>
    </row>
    <row r="13" spans="1:7" ht="15.75" x14ac:dyDescent="0.25">
      <c r="A13" s="24" t="s">
        <v>97</v>
      </c>
      <c r="B13" s="13">
        <v>261972788</v>
      </c>
      <c r="C13" s="13"/>
      <c r="D13" s="13">
        <v>344400000</v>
      </c>
      <c r="E13" s="13"/>
      <c r="F13" s="13">
        <v>-82427212</v>
      </c>
      <c r="G13" s="10"/>
    </row>
    <row r="14" spans="1:7" ht="15.75" x14ac:dyDescent="0.25">
      <c r="A14" s="24" t="s">
        <v>98</v>
      </c>
      <c r="B14" s="14">
        <v>383490614</v>
      </c>
      <c r="C14" s="14"/>
      <c r="D14" s="14">
        <v>402400000</v>
      </c>
      <c r="E14" s="14"/>
      <c r="F14" s="14">
        <v>-18909386</v>
      </c>
      <c r="G14" s="10"/>
    </row>
    <row r="15" spans="1:7" ht="15.75" x14ac:dyDescent="0.25">
      <c r="A15" s="24" t="s">
        <v>99</v>
      </c>
      <c r="B15" s="53">
        <v>837629589</v>
      </c>
      <c r="C15" s="14"/>
      <c r="D15" s="14">
        <v>794100000</v>
      </c>
      <c r="E15" s="14"/>
      <c r="F15" s="14">
        <v>43529589</v>
      </c>
      <c r="G15" s="10"/>
    </row>
    <row r="16" spans="1:7" ht="18" x14ac:dyDescent="0.4">
      <c r="A16" s="24" t="s">
        <v>100</v>
      </c>
      <c r="B16" s="53">
        <v>117110694</v>
      </c>
      <c r="C16" s="14"/>
      <c r="D16" s="14">
        <v>106300000</v>
      </c>
      <c r="E16" s="15"/>
      <c r="F16" s="14">
        <v>10810694</v>
      </c>
      <c r="G16" s="10"/>
    </row>
    <row r="17" spans="1:7" ht="18" x14ac:dyDescent="0.4">
      <c r="A17" s="24" t="s">
        <v>101</v>
      </c>
      <c r="B17" s="27">
        <v>29275948</v>
      </c>
      <c r="C17" s="14"/>
      <c r="D17" s="54">
        <v>45000000</v>
      </c>
      <c r="E17" s="14"/>
      <c r="F17" s="15">
        <v>-15724052</v>
      </c>
      <c r="G17" s="10"/>
    </row>
    <row r="18" spans="1:7" ht="15.75" x14ac:dyDescent="0.25">
      <c r="A18" s="24" t="s">
        <v>102</v>
      </c>
      <c r="B18" s="53">
        <v>1629479633</v>
      </c>
      <c r="C18" s="13"/>
      <c r="D18" s="14">
        <v>1692200000</v>
      </c>
      <c r="E18" s="13"/>
      <c r="F18" s="14">
        <v>-62720367</v>
      </c>
      <c r="G18" s="10"/>
    </row>
    <row r="19" spans="1:7" ht="18" x14ac:dyDescent="0.4">
      <c r="A19" s="24" t="s">
        <v>103</v>
      </c>
      <c r="B19" s="15">
        <v>-8910607</v>
      </c>
      <c r="C19" s="15"/>
      <c r="D19" s="15">
        <v>-16200000</v>
      </c>
      <c r="E19" s="15"/>
      <c r="F19" s="15">
        <v>7289393</v>
      </c>
      <c r="G19" s="10"/>
    </row>
    <row r="20" spans="1:7" ht="18" x14ac:dyDescent="0.4">
      <c r="A20" s="24" t="s">
        <v>104</v>
      </c>
      <c r="B20" s="15">
        <v>1620569026</v>
      </c>
      <c r="C20" s="15"/>
      <c r="D20" s="15">
        <v>1676000000</v>
      </c>
      <c r="E20" s="15"/>
      <c r="F20" s="15">
        <v>-55430974</v>
      </c>
      <c r="G20" s="10"/>
    </row>
    <row r="21" spans="1:7" ht="15.75" x14ac:dyDescent="0.25">
      <c r="A21" s="10"/>
      <c r="B21" s="14"/>
      <c r="C21" s="14"/>
      <c r="D21" s="14"/>
      <c r="E21" s="14"/>
      <c r="F21" s="14"/>
      <c r="G21" s="10"/>
    </row>
    <row r="22" spans="1:7" ht="15.75" x14ac:dyDescent="0.25">
      <c r="A22" s="16" t="s">
        <v>105</v>
      </c>
      <c r="B22" s="14"/>
      <c r="C22" s="14"/>
      <c r="D22" s="14"/>
      <c r="E22" s="14"/>
      <c r="F22" s="14"/>
      <c r="G22" s="10"/>
    </row>
    <row r="23" spans="1:7" ht="15.75" x14ac:dyDescent="0.25">
      <c r="A23" s="24" t="s">
        <v>106</v>
      </c>
      <c r="B23" s="14">
        <v>254574902</v>
      </c>
      <c r="C23" s="14"/>
      <c r="D23" s="14">
        <v>269000000</v>
      </c>
      <c r="E23" s="14"/>
      <c r="F23" s="14">
        <v>-14425098</v>
      </c>
      <c r="G23" s="10"/>
    </row>
    <row r="24" spans="1:7" ht="15.75" x14ac:dyDescent="0.25">
      <c r="A24" s="24" t="s">
        <v>107</v>
      </c>
      <c r="B24" s="14">
        <v>126358488</v>
      </c>
      <c r="C24" s="14"/>
      <c r="D24" s="14">
        <v>142100000</v>
      </c>
      <c r="E24" s="14"/>
      <c r="F24" s="14">
        <v>-15741512</v>
      </c>
      <c r="G24" s="10"/>
    </row>
    <row r="25" spans="1:7" ht="15.75" x14ac:dyDescent="0.25">
      <c r="A25" s="24" t="s">
        <v>108</v>
      </c>
      <c r="B25" s="14">
        <v>71870437</v>
      </c>
      <c r="C25" s="14"/>
      <c r="D25" s="14">
        <v>3300000</v>
      </c>
      <c r="E25" s="14"/>
      <c r="F25" s="14">
        <v>68570437</v>
      </c>
      <c r="G25" s="10"/>
    </row>
    <row r="26" spans="1:7" ht="15.75" x14ac:dyDescent="0.25">
      <c r="A26" s="24" t="s">
        <v>109</v>
      </c>
      <c r="B26" s="14">
        <v>10259484</v>
      </c>
      <c r="C26" s="14"/>
      <c r="D26" s="14">
        <v>10100000</v>
      </c>
      <c r="E26" s="14"/>
      <c r="F26" s="14">
        <v>159484</v>
      </c>
      <c r="G26" s="10"/>
    </row>
    <row r="27" spans="1:7" ht="15.75" x14ac:dyDescent="0.25">
      <c r="A27" s="24" t="s">
        <v>110</v>
      </c>
      <c r="B27" s="14">
        <v>-5500000</v>
      </c>
      <c r="C27" s="14">
        <v>0</v>
      </c>
      <c r="D27" s="14">
        <v>-5500000</v>
      </c>
      <c r="E27" s="14"/>
      <c r="F27" s="14">
        <v>0</v>
      </c>
      <c r="G27" s="10"/>
    </row>
    <row r="28" spans="1:7" ht="18" x14ac:dyDescent="0.4">
      <c r="A28" s="24" t="s">
        <v>111</v>
      </c>
      <c r="B28" s="15">
        <v>0</v>
      </c>
      <c r="C28" s="15"/>
      <c r="D28" s="15">
        <v>0</v>
      </c>
      <c r="E28" s="15"/>
      <c r="F28" s="15">
        <v>0</v>
      </c>
      <c r="G28" s="10"/>
    </row>
    <row r="29" spans="1:7" ht="18" hidden="1" x14ac:dyDescent="0.4">
      <c r="A29" s="24" t="s">
        <v>112</v>
      </c>
      <c r="B29" s="15">
        <v>0</v>
      </c>
      <c r="C29" s="15"/>
      <c r="D29" s="15">
        <v>0</v>
      </c>
      <c r="E29" s="15"/>
      <c r="F29" s="15">
        <v>0</v>
      </c>
      <c r="G29" s="10"/>
    </row>
    <row r="30" spans="1:7" ht="15.75" x14ac:dyDescent="0.25">
      <c r="A30" s="24" t="s">
        <v>113</v>
      </c>
      <c r="B30" s="14">
        <v>457563311</v>
      </c>
      <c r="C30" s="14"/>
      <c r="D30" s="14">
        <v>419000000</v>
      </c>
      <c r="E30" s="14"/>
      <c r="F30" s="14">
        <v>38563311</v>
      </c>
      <c r="G30" s="10"/>
    </row>
    <row r="31" spans="1:7" ht="18" x14ac:dyDescent="0.4">
      <c r="A31" s="24" t="s">
        <v>114</v>
      </c>
      <c r="B31" s="15">
        <v>-8727146</v>
      </c>
      <c r="C31" s="15"/>
      <c r="D31" s="15">
        <v>-3100000</v>
      </c>
      <c r="E31" s="15"/>
      <c r="F31" s="15">
        <v>-5627146</v>
      </c>
      <c r="G31" s="10"/>
    </row>
    <row r="32" spans="1:7" ht="18" x14ac:dyDescent="0.4">
      <c r="A32" s="24" t="s">
        <v>115</v>
      </c>
      <c r="B32" s="15">
        <v>448836165</v>
      </c>
      <c r="C32" s="15"/>
      <c r="D32" s="15">
        <v>415900000</v>
      </c>
      <c r="E32" s="15"/>
      <c r="F32" s="15">
        <v>32936165</v>
      </c>
      <c r="G32" s="10"/>
    </row>
    <row r="33" spans="1:7" ht="15.75" x14ac:dyDescent="0.25">
      <c r="A33" s="10"/>
      <c r="B33" s="14"/>
      <c r="C33" s="14"/>
      <c r="D33" s="14"/>
      <c r="E33" s="14"/>
      <c r="F33" s="14"/>
      <c r="G33" s="10"/>
    </row>
    <row r="34" spans="1:7" ht="20.25" x14ac:dyDescent="0.55000000000000004">
      <c r="A34" s="16" t="s">
        <v>116</v>
      </c>
      <c r="B34" s="17">
        <v>2069405191</v>
      </c>
      <c r="C34" s="14"/>
      <c r="D34" s="17">
        <v>2091900000</v>
      </c>
      <c r="E34" s="55"/>
      <c r="F34" s="17">
        <v>-22494809</v>
      </c>
      <c r="G34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EA2E7-EA6D-4E04-962E-FFEE02C272D9}">
  <dimension ref="A1:K72"/>
  <sheetViews>
    <sheetView tabSelected="1" workbookViewId="0">
      <selection activeCell="K22" sqref="K22"/>
    </sheetView>
  </sheetViews>
  <sheetFormatPr defaultRowHeight="15" x14ac:dyDescent="0.25"/>
  <cols>
    <col min="1" max="1" width="6.140625" style="58" customWidth="1"/>
    <col min="2" max="2" width="44.7109375" style="58" bestFit="1" customWidth="1"/>
    <col min="3" max="3" width="16.140625" style="57" customWidth="1"/>
    <col min="4" max="4" width="17.42578125" style="57" customWidth="1"/>
    <col min="5" max="5" width="16.5703125" style="57" customWidth="1"/>
    <col min="6" max="6" width="16.140625" style="57" customWidth="1"/>
    <col min="7" max="7" width="13.85546875" style="57" customWidth="1"/>
    <col min="8" max="8" width="13.85546875" style="57" bestFit="1" customWidth="1"/>
    <col min="9" max="9" width="9.140625" style="58"/>
    <col min="10" max="10" width="12.85546875" style="58" bestFit="1" customWidth="1"/>
    <col min="11" max="11" width="12.5703125" style="58" bestFit="1" customWidth="1"/>
    <col min="12" max="16384" width="9.140625" style="58"/>
  </cols>
  <sheetData>
    <row r="1" spans="1:9" ht="20.25" x14ac:dyDescent="0.3">
      <c r="A1" s="29" t="s">
        <v>28</v>
      </c>
      <c r="B1" s="29"/>
      <c r="F1" s="19" t="s">
        <v>90</v>
      </c>
    </row>
    <row r="2" spans="1:9" ht="15.95" customHeight="1" x14ac:dyDescent="0.3">
      <c r="A2" s="30" t="s">
        <v>29</v>
      </c>
      <c r="B2" s="30"/>
    </row>
    <row r="3" spans="1:9" ht="15.95" customHeight="1" x14ac:dyDescent="0.3">
      <c r="A3" s="30" t="s">
        <v>17</v>
      </c>
      <c r="B3" s="30"/>
      <c r="F3" s="31"/>
      <c r="G3" s="32"/>
    </row>
    <row r="4" spans="1:9" x14ac:dyDescent="0.25">
      <c r="C4" s="56" t="s">
        <v>30</v>
      </c>
    </row>
    <row r="5" spans="1:9" x14ac:dyDescent="0.25">
      <c r="C5" s="56" t="s">
        <v>31</v>
      </c>
      <c r="D5" s="56" t="s">
        <v>32</v>
      </c>
      <c r="E5" s="56" t="s">
        <v>33</v>
      </c>
      <c r="F5" s="56"/>
      <c r="G5" s="65" t="s">
        <v>34</v>
      </c>
      <c r="H5" s="65"/>
    </row>
    <row r="6" spans="1:9" x14ac:dyDescent="0.25">
      <c r="C6" s="33" t="s">
        <v>34</v>
      </c>
      <c r="D6" s="56" t="s">
        <v>35</v>
      </c>
      <c r="E6" s="56" t="s">
        <v>34</v>
      </c>
      <c r="F6" s="56" t="s">
        <v>36</v>
      </c>
      <c r="G6" s="56" t="s">
        <v>37</v>
      </c>
      <c r="H6" s="34" t="s">
        <v>38</v>
      </c>
    </row>
    <row r="7" spans="1:9" x14ac:dyDescent="0.25">
      <c r="H7" s="59"/>
    </row>
    <row r="8" spans="1:9" ht="18.75" x14ac:dyDescent="0.3">
      <c r="A8" s="30" t="s">
        <v>39</v>
      </c>
      <c r="B8" s="30"/>
      <c r="H8" s="59"/>
    </row>
    <row r="9" spans="1:9" ht="15.75" x14ac:dyDescent="0.25">
      <c r="A9" s="20" t="s">
        <v>40</v>
      </c>
      <c r="B9" s="20"/>
      <c r="H9" s="59"/>
    </row>
    <row r="10" spans="1:9" ht="16.5" x14ac:dyDescent="0.35">
      <c r="A10" s="58">
        <v>10010</v>
      </c>
      <c r="B10" s="58" t="s">
        <v>41</v>
      </c>
      <c r="C10" s="35">
        <v>647790</v>
      </c>
      <c r="D10" s="35">
        <f>E10-C10</f>
        <v>96334</v>
      </c>
      <c r="E10" s="35">
        <f>'[6]By Dept'!$G$36</f>
        <v>744124</v>
      </c>
      <c r="F10" s="35">
        <f>'[6]By Dept'!$L$36</f>
        <v>606877.57999999996</v>
      </c>
      <c r="G10" s="35">
        <f>E10-F10-H10</f>
        <v>137246.42000000004</v>
      </c>
      <c r="H10" s="36">
        <v>0</v>
      </c>
    </row>
    <row r="11" spans="1:9" ht="15.75" customHeight="1" x14ac:dyDescent="0.35">
      <c r="A11" s="30"/>
      <c r="B11" s="37" t="s">
        <v>42</v>
      </c>
      <c r="C11" s="38">
        <f>SUM(C9:C10)</f>
        <v>647790</v>
      </c>
      <c r="D11" s="38">
        <f>SUM(D10)</f>
        <v>96334</v>
      </c>
      <c r="E11" s="38">
        <f t="shared" ref="E11:H11" si="0">SUM(E10)</f>
        <v>744124</v>
      </c>
      <c r="F11" s="38">
        <f t="shared" si="0"/>
        <v>606877.57999999996</v>
      </c>
      <c r="G11" s="38">
        <f t="shared" si="0"/>
        <v>137246.42000000004</v>
      </c>
      <c r="H11" s="38">
        <f t="shared" si="0"/>
        <v>0</v>
      </c>
      <c r="I11" s="3"/>
    </row>
    <row r="12" spans="1:9" ht="12" customHeight="1" x14ac:dyDescent="0.35">
      <c r="A12" s="30"/>
      <c r="B12" s="30"/>
      <c r="C12" s="38"/>
      <c r="D12" s="38"/>
      <c r="E12" s="38"/>
      <c r="F12" s="38"/>
      <c r="G12" s="38"/>
      <c r="H12" s="39"/>
      <c r="I12" s="3"/>
    </row>
    <row r="13" spans="1:9" ht="15.75" x14ac:dyDescent="0.25">
      <c r="A13" s="20" t="s">
        <v>43</v>
      </c>
      <c r="B13" s="20"/>
      <c r="H13" s="59"/>
    </row>
    <row r="14" spans="1:9" x14ac:dyDescent="0.25">
      <c r="A14" s="58">
        <v>10010</v>
      </c>
      <c r="B14" s="58" t="s">
        <v>41</v>
      </c>
      <c r="C14" s="57">
        <v>2693005</v>
      </c>
      <c r="D14" s="40">
        <f>E14-C14</f>
        <v>373022</v>
      </c>
      <c r="E14" s="57">
        <f>'[6]By Dept'!$G$8</f>
        <v>3066027</v>
      </c>
      <c r="F14" s="57">
        <f>'[6]By Dept'!$L$8</f>
        <v>2583747.41</v>
      </c>
      <c r="G14" s="40">
        <f>E14-F14-H14</f>
        <v>482279.58999999985</v>
      </c>
      <c r="H14" s="59"/>
    </row>
    <row r="15" spans="1:9" x14ac:dyDescent="0.25">
      <c r="A15" s="58">
        <v>12507</v>
      </c>
      <c r="B15" s="58" t="s">
        <v>44</v>
      </c>
      <c r="C15" s="40">
        <v>11011449</v>
      </c>
      <c r="D15" s="40">
        <f>E15-C15</f>
        <v>5200000</v>
      </c>
      <c r="E15" s="40">
        <f>'[6]By Dept'!$G$10</f>
        <v>16211449</v>
      </c>
      <c r="F15" s="40">
        <f>'[6]By Dept'!$L$10</f>
        <v>13658761.4</v>
      </c>
      <c r="G15" s="40">
        <f>E15-F15-H15</f>
        <v>-0.40000000037252903</v>
      </c>
      <c r="H15" s="41">
        <v>2552688</v>
      </c>
    </row>
    <row r="16" spans="1:9" ht="16.5" x14ac:dyDescent="0.35">
      <c r="A16" s="58">
        <v>12511</v>
      </c>
      <c r="B16" s="3" t="s">
        <v>45</v>
      </c>
      <c r="C16" s="35">
        <v>912959</v>
      </c>
      <c r="D16" s="35">
        <f>E16-C16</f>
        <v>0</v>
      </c>
      <c r="E16" s="35">
        <f>'[6]By Dept'!$G$11</f>
        <v>912959</v>
      </c>
      <c r="F16" s="35">
        <f>'[6]By Dept'!$L$11</f>
        <v>912959</v>
      </c>
      <c r="G16" s="35">
        <f>E16-F16-H16</f>
        <v>0</v>
      </c>
      <c r="H16" s="36">
        <v>0</v>
      </c>
    </row>
    <row r="17" spans="1:10" ht="16.5" x14ac:dyDescent="0.35">
      <c r="B17" s="37" t="s">
        <v>46</v>
      </c>
      <c r="C17" s="35">
        <f t="shared" ref="C17:H17" si="1">SUM(C14:C16)</f>
        <v>14617413</v>
      </c>
      <c r="D17" s="35">
        <f t="shared" si="1"/>
        <v>5573022</v>
      </c>
      <c r="E17" s="35">
        <f t="shared" si="1"/>
        <v>20190435</v>
      </c>
      <c r="F17" s="35">
        <f t="shared" si="1"/>
        <v>17155467.810000002</v>
      </c>
      <c r="G17" s="35">
        <f t="shared" si="1"/>
        <v>482279.18999999948</v>
      </c>
      <c r="H17" s="36">
        <f t="shared" si="1"/>
        <v>2552688</v>
      </c>
    </row>
    <row r="18" spans="1:10" ht="16.5" x14ac:dyDescent="0.35">
      <c r="A18" s="37" t="s">
        <v>47</v>
      </c>
      <c r="B18" s="37"/>
      <c r="C18" s="38">
        <f t="shared" ref="C18:H18" si="2">SUM(C11,C17)</f>
        <v>15265203</v>
      </c>
      <c r="D18" s="38">
        <f t="shared" si="2"/>
        <v>5669356</v>
      </c>
      <c r="E18" s="38">
        <f t="shared" si="2"/>
        <v>20934559</v>
      </c>
      <c r="F18" s="38">
        <f t="shared" si="2"/>
        <v>17762345.390000001</v>
      </c>
      <c r="G18" s="38">
        <f t="shared" si="2"/>
        <v>619525.60999999952</v>
      </c>
      <c r="H18" s="38">
        <f t="shared" si="2"/>
        <v>2552688</v>
      </c>
      <c r="I18" s="3"/>
      <c r="J18" s="60"/>
    </row>
    <row r="19" spans="1:10" x14ac:dyDescent="0.25">
      <c r="H19" s="59"/>
      <c r="J19" s="60"/>
    </row>
    <row r="20" spans="1:10" ht="18.75" x14ac:dyDescent="0.3">
      <c r="A20" s="30" t="s">
        <v>48</v>
      </c>
      <c r="B20" s="30"/>
      <c r="H20" s="59"/>
      <c r="J20" s="60"/>
    </row>
    <row r="21" spans="1:10" ht="15.75" x14ac:dyDescent="0.25">
      <c r="A21" s="20" t="s">
        <v>49</v>
      </c>
      <c r="B21" s="20"/>
      <c r="H21" s="59"/>
      <c r="J21" s="60"/>
    </row>
    <row r="22" spans="1:10" x14ac:dyDescent="0.25">
      <c r="A22" s="58">
        <v>10010</v>
      </c>
      <c r="B22" s="58" t="s">
        <v>41</v>
      </c>
      <c r="C22" s="57">
        <v>53440954</v>
      </c>
      <c r="D22" s="57">
        <f t="shared" ref="D22:D26" si="3">E22-C22</f>
        <v>1342412</v>
      </c>
      <c r="E22" s="61">
        <f>'[6]By Dept'!$G$16</f>
        <v>54783366</v>
      </c>
      <c r="F22" s="61">
        <f>'[6]By Dept'!$L$16</f>
        <v>48337020.770000003</v>
      </c>
      <c r="G22" s="57">
        <f>E22-F22-H22</f>
        <v>6446345.2299999967</v>
      </c>
      <c r="H22" s="59">
        <v>0</v>
      </c>
      <c r="J22" s="60"/>
    </row>
    <row r="23" spans="1:10" x14ac:dyDescent="0.25">
      <c r="A23" s="58">
        <v>10020</v>
      </c>
      <c r="B23" s="58" t="s">
        <v>50</v>
      </c>
      <c r="C23" s="57">
        <v>17403137</v>
      </c>
      <c r="D23" s="57">
        <f t="shared" si="3"/>
        <v>0</v>
      </c>
      <c r="E23" s="61">
        <f>'[6]By Dept'!$G$17</f>
        <v>17403137</v>
      </c>
      <c r="F23" s="61">
        <f>'[6]By Dept'!$L$17</f>
        <v>17392612.649999999</v>
      </c>
      <c r="G23" s="57">
        <f t="shared" ref="G23:G26" si="4">E23-F23-H23</f>
        <v>10524.35000000149</v>
      </c>
      <c r="H23" s="59">
        <v>0</v>
      </c>
      <c r="J23" s="60"/>
    </row>
    <row r="24" spans="1:10" x14ac:dyDescent="0.25">
      <c r="A24" s="58">
        <v>10050</v>
      </c>
      <c r="B24" s="58" t="s">
        <v>51</v>
      </c>
      <c r="C24" s="57">
        <v>468756</v>
      </c>
      <c r="D24" s="57">
        <f t="shared" si="3"/>
        <v>0</v>
      </c>
      <c r="E24" s="61">
        <f>'[6]By Dept'!$G$18</f>
        <v>468756</v>
      </c>
      <c r="F24" s="61">
        <f>'[6]By Dept'!$L$18</f>
        <v>468518.97</v>
      </c>
      <c r="G24" s="57">
        <f>E24-F24-H24</f>
        <v>237.03000000002794</v>
      </c>
      <c r="H24" s="59">
        <v>0</v>
      </c>
      <c r="J24" s="60"/>
    </row>
    <row r="25" spans="1:10" x14ac:dyDescent="0.25">
      <c r="A25" s="58">
        <v>12067</v>
      </c>
      <c r="B25" s="3" t="s">
        <v>52</v>
      </c>
      <c r="C25" s="59">
        <v>7110009</v>
      </c>
      <c r="D25" s="57">
        <f t="shared" si="3"/>
        <v>4999999.57</v>
      </c>
      <c r="E25" s="61">
        <f>'[6]By Dept'!$G$19</f>
        <v>12110008.57</v>
      </c>
      <c r="F25" s="61">
        <f>'[6]By Dept'!$L$19</f>
        <v>10985714.85</v>
      </c>
      <c r="G25" s="57">
        <f>E25-F25-H25</f>
        <v>1124293.7200000007</v>
      </c>
      <c r="H25" s="59">
        <v>0</v>
      </c>
      <c r="J25" s="60"/>
    </row>
    <row r="26" spans="1:10" ht="16.5" x14ac:dyDescent="0.35">
      <c r="A26" s="58">
        <v>12091</v>
      </c>
      <c r="B26" s="58" t="s">
        <v>53</v>
      </c>
      <c r="C26" s="42">
        <v>324676</v>
      </c>
      <c r="D26" s="42">
        <f t="shared" si="3"/>
        <v>0</v>
      </c>
      <c r="E26" s="42">
        <f>'[6]By Dept'!$G$20</f>
        <v>324676</v>
      </c>
      <c r="F26" s="42">
        <f>'[6]By Dept'!$L$20</f>
        <v>316800</v>
      </c>
      <c r="G26" s="42">
        <f t="shared" si="4"/>
        <v>7876</v>
      </c>
      <c r="H26" s="43">
        <v>0</v>
      </c>
      <c r="J26" s="60"/>
    </row>
    <row r="27" spans="1:10" ht="16.5" x14ac:dyDescent="0.35">
      <c r="A27" s="37" t="s">
        <v>54</v>
      </c>
      <c r="B27" s="37"/>
      <c r="C27" s="38">
        <f t="shared" ref="C27:H27" si="5">SUM(C22:C26)</f>
        <v>78747532</v>
      </c>
      <c r="D27" s="38">
        <f t="shared" si="5"/>
        <v>6342411.5700000003</v>
      </c>
      <c r="E27" s="38">
        <f t="shared" si="5"/>
        <v>85089943.569999993</v>
      </c>
      <c r="F27" s="38">
        <f t="shared" si="5"/>
        <v>77500667.239999995</v>
      </c>
      <c r="G27" s="38">
        <f t="shared" si="5"/>
        <v>7589276.3299999991</v>
      </c>
      <c r="H27" s="38">
        <f t="shared" si="5"/>
        <v>0</v>
      </c>
      <c r="I27" s="3"/>
      <c r="J27" s="60"/>
    </row>
    <row r="28" spans="1:10" x14ac:dyDescent="0.25">
      <c r="H28" s="59"/>
      <c r="J28" s="60"/>
    </row>
    <row r="29" spans="1:10" ht="18.75" x14ac:dyDescent="0.3">
      <c r="A29" s="30" t="s">
        <v>55</v>
      </c>
      <c r="B29" s="30"/>
      <c r="H29" s="59"/>
      <c r="J29" s="60"/>
    </row>
    <row r="30" spans="1:10" ht="15.75" x14ac:dyDescent="0.25">
      <c r="A30" s="20" t="s">
        <v>56</v>
      </c>
      <c r="B30" s="20"/>
      <c r="H30" s="59"/>
      <c r="J30" s="60"/>
    </row>
    <row r="31" spans="1:10" x14ac:dyDescent="0.25">
      <c r="A31" s="58">
        <v>10010</v>
      </c>
      <c r="B31" s="58" t="s">
        <v>41</v>
      </c>
      <c r="C31" s="59">
        <v>3411485</v>
      </c>
      <c r="D31" s="57">
        <f t="shared" ref="D31:D32" si="6">E31-C31</f>
        <v>288406</v>
      </c>
      <c r="E31" s="61">
        <f>'[6]By Dept'!$G$13</f>
        <v>3699891</v>
      </c>
      <c r="F31" s="61">
        <f>'[6]By Dept'!$L$13</f>
        <v>2548665.39</v>
      </c>
      <c r="G31" s="57">
        <f t="shared" ref="G31:G32" si="7">E31-F31-H31</f>
        <v>1151225.6099999999</v>
      </c>
      <c r="H31" s="59">
        <v>0</v>
      </c>
      <c r="J31" s="60"/>
    </row>
    <row r="32" spans="1:10" ht="16.5" x14ac:dyDescent="0.35">
      <c r="A32" s="58">
        <v>10020</v>
      </c>
      <c r="B32" s="58" t="s">
        <v>50</v>
      </c>
      <c r="C32" s="43">
        <v>701974</v>
      </c>
      <c r="D32" s="42">
        <f t="shared" si="6"/>
        <v>10000000</v>
      </c>
      <c r="E32" s="42">
        <f>'[6]By Dept'!$G$14</f>
        <v>10701974</v>
      </c>
      <c r="F32" s="42">
        <f>'[6]By Dept'!$L$14</f>
        <v>701973.55</v>
      </c>
      <c r="G32" s="42">
        <f t="shared" si="7"/>
        <v>0.44999999925494194</v>
      </c>
      <c r="H32" s="43">
        <v>10000000</v>
      </c>
      <c r="J32" s="60"/>
    </row>
    <row r="33" spans="1:11" ht="16.5" x14ac:dyDescent="0.35">
      <c r="A33" s="37" t="s">
        <v>57</v>
      </c>
      <c r="B33" s="37"/>
      <c r="C33" s="38">
        <f>SUM(C31:C32)</f>
        <v>4113459</v>
      </c>
      <c r="D33" s="38">
        <f t="shared" ref="D33:H33" si="8">SUM(D31:D32)</f>
        <v>10288406</v>
      </c>
      <c r="E33" s="38">
        <f t="shared" si="8"/>
        <v>14401865</v>
      </c>
      <c r="F33" s="38">
        <f t="shared" si="8"/>
        <v>3250638.9400000004</v>
      </c>
      <c r="G33" s="38">
        <f t="shared" si="8"/>
        <v>1151226.0599999991</v>
      </c>
      <c r="H33" s="38">
        <f t="shared" si="8"/>
        <v>10000000</v>
      </c>
      <c r="I33" s="3"/>
      <c r="J33" s="60"/>
    </row>
    <row r="34" spans="1:11" x14ac:dyDescent="0.25">
      <c r="H34" s="59"/>
      <c r="J34" s="60"/>
    </row>
    <row r="35" spans="1:11" ht="18.75" x14ac:dyDescent="0.3">
      <c r="A35" s="30" t="s">
        <v>58</v>
      </c>
      <c r="B35" s="30"/>
      <c r="H35" s="59"/>
      <c r="J35" s="60"/>
    </row>
    <row r="36" spans="1:11" ht="15.75" x14ac:dyDescent="0.25">
      <c r="A36" s="20" t="s">
        <v>59</v>
      </c>
      <c r="B36" s="20"/>
      <c r="H36" s="59"/>
      <c r="J36" s="60"/>
    </row>
    <row r="37" spans="1:11" x14ac:dyDescent="0.25">
      <c r="A37" s="58">
        <v>10010</v>
      </c>
      <c r="B37" s="58" t="s">
        <v>41</v>
      </c>
      <c r="C37" s="57">
        <v>205108484</v>
      </c>
      <c r="D37" s="57">
        <f t="shared" ref="D37:D47" si="9">E37-C37</f>
        <v>21443569</v>
      </c>
      <c r="E37" s="61">
        <f>'[6]By Dept'!$G$22</f>
        <v>226552053</v>
      </c>
      <c r="F37" s="61">
        <f>'[6]By Dept'!$L$22</f>
        <v>204366366.31</v>
      </c>
      <c r="G37" s="57">
        <f>E37-F37-H37</f>
        <v>22185686.689999998</v>
      </c>
      <c r="H37" s="59">
        <v>0</v>
      </c>
      <c r="J37" s="60"/>
    </row>
    <row r="38" spans="1:11" x14ac:dyDescent="0.25">
      <c r="A38" s="58">
        <v>10020</v>
      </c>
      <c r="B38" s="58" t="s">
        <v>50</v>
      </c>
      <c r="C38" s="57">
        <v>52611974</v>
      </c>
      <c r="D38" s="57">
        <f t="shared" si="9"/>
        <v>9518000</v>
      </c>
      <c r="E38" s="61">
        <f>'[6]By Dept'!$G$23</f>
        <v>62129974</v>
      </c>
      <c r="F38" s="61">
        <f>'[6]By Dept'!$L$23</f>
        <v>60603223.409999996</v>
      </c>
      <c r="G38" s="57">
        <f t="shared" ref="G38:G49" si="10">E38-F38-H38</f>
        <v>91575.590000003576</v>
      </c>
      <c r="H38" s="59">
        <v>1435175</v>
      </c>
      <c r="J38" s="60"/>
    </row>
    <row r="39" spans="1:11" x14ac:dyDescent="0.25">
      <c r="A39" s="58">
        <v>10050</v>
      </c>
      <c r="B39" s="58" t="s">
        <v>51</v>
      </c>
      <c r="C39" s="57">
        <v>1341329</v>
      </c>
      <c r="D39" s="57">
        <f t="shared" si="9"/>
        <v>1831845.2999999998</v>
      </c>
      <c r="E39" s="61">
        <f>'[6]By Dept'!$G$24</f>
        <v>3173174.3</v>
      </c>
      <c r="F39" s="61">
        <f>'[6]By Dept'!$L$24</f>
        <v>2003291.37</v>
      </c>
      <c r="G39" s="57">
        <f t="shared" si="10"/>
        <v>-7.0000000298023224E-2</v>
      </c>
      <c r="H39" s="59">
        <v>1169883</v>
      </c>
      <c r="J39" s="60"/>
    </row>
    <row r="40" spans="1:11" x14ac:dyDescent="0.25">
      <c r="A40" s="58">
        <v>10070</v>
      </c>
      <c r="B40" s="58" t="s">
        <v>60</v>
      </c>
      <c r="C40" s="57">
        <v>449639</v>
      </c>
      <c r="D40" s="57">
        <f t="shared" si="9"/>
        <v>543489.09</v>
      </c>
      <c r="E40" s="61">
        <f>'[6]By Dept'!$G$25</f>
        <v>993128.09</v>
      </c>
      <c r="F40" s="61">
        <f>'[6]By Dept'!$L$25</f>
        <v>433688.69</v>
      </c>
      <c r="G40" s="57">
        <f t="shared" si="10"/>
        <v>0.39999999990686774</v>
      </c>
      <c r="H40" s="59">
        <v>559439</v>
      </c>
      <c r="J40" s="60"/>
    </row>
    <row r="41" spans="1:11" x14ac:dyDescent="0.25">
      <c r="A41" s="58">
        <v>12017</v>
      </c>
      <c r="B41" s="58" t="s">
        <v>61</v>
      </c>
      <c r="C41" s="57">
        <v>3060131</v>
      </c>
      <c r="D41" s="57">
        <f t="shared" si="9"/>
        <v>2878409.4400000004</v>
      </c>
      <c r="E41" s="61">
        <f>'[6]By Dept'!$G$26</f>
        <v>5938540.4400000004</v>
      </c>
      <c r="F41" s="61">
        <f>'[6]By Dept'!$L$26</f>
        <v>3295268.86</v>
      </c>
      <c r="G41" s="57">
        <f t="shared" si="10"/>
        <v>-0.41999999945983291</v>
      </c>
      <c r="H41" s="59">
        <v>2643272</v>
      </c>
      <c r="J41" s="60"/>
    </row>
    <row r="42" spans="1:11" x14ac:dyDescent="0.25">
      <c r="A42" s="58">
        <v>12168</v>
      </c>
      <c r="B42" s="58" t="s">
        <v>62</v>
      </c>
      <c r="C42" s="57">
        <v>182875045</v>
      </c>
      <c r="D42" s="57">
        <f t="shared" si="9"/>
        <v>73712</v>
      </c>
      <c r="E42" s="61">
        <f>'[6]By Dept'!$G$27</f>
        <v>182948757</v>
      </c>
      <c r="F42" s="61">
        <f>'[6]By Dept'!$L$27</f>
        <v>148323231.16999999</v>
      </c>
      <c r="G42" s="57">
        <f t="shared" si="10"/>
        <v>34625525.830000013</v>
      </c>
      <c r="H42" s="59">
        <v>0</v>
      </c>
      <c r="J42" s="60"/>
    </row>
    <row r="43" spans="1:11" x14ac:dyDescent="0.25">
      <c r="A43" s="58">
        <v>12175</v>
      </c>
      <c r="B43" s="58" t="s">
        <v>63</v>
      </c>
      <c r="C43" s="57">
        <v>220168000</v>
      </c>
      <c r="D43" s="57">
        <f t="shared" si="9"/>
        <v>801619</v>
      </c>
      <c r="E43" s="61">
        <f>'[6]By Dept'!$G$28</f>
        <v>220969619</v>
      </c>
      <c r="F43" s="61">
        <f>'[6]By Dept'!$L$28</f>
        <v>180455715.53999999</v>
      </c>
      <c r="G43" s="57">
        <f t="shared" si="10"/>
        <v>40513903.460000008</v>
      </c>
      <c r="H43" s="59">
        <v>0</v>
      </c>
      <c r="J43" s="60"/>
    </row>
    <row r="44" spans="1:11" x14ac:dyDescent="0.25">
      <c r="A44" s="58">
        <v>12378</v>
      </c>
      <c r="B44" s="58" t="s">
        <v>64</v>
      </c>
      <c r="C44" s="57">
        <v>42578488</v>
      </c>
      <c r="D44" s="57">
        <f t="shared" si="9"/>
        <v>0</v>
      </c>
      <c r="E44" s="61">
        <f>'[6]By Dept'!$G$29</f>
        <v>42578488</v>
      </c>
      <c r="F44" s="61">
        <f>'[6]By Dept'!$L$29</f>
        <v>39871702.079999998</v>
      </c>
      <c r="G44" s="57">
        <f t="shared" si="10"/>
        <v>2706785.9200000018</v>
      </c>
      <c r="H44" s="59">
        <v>0</v>
      </c>
      <c r="J44" s="60"/>
    </row>
    <row r="45" spans="1:11" x14ac:dyDescent="0.25">
      <c r="A45" s="58">
        <v>12379</v>
      </c>
      <c r="B45" s="58" t="s">
        <v>65</v>
      </c>
      <c r="C45" s="57">
        <v>576361</v>
      </c>
      <c r="D45" s="57">
        <f t="shared" si="9"/>
        <v>0</v>
      </c>
      <c r="E45" s="61">
        <f>'[6]By Dept'!$G$30</f>
        <v>576361</v>
      </c>
      <c r="F45" s="61">
        <f>'[6]By Dept'!$L$30</f>
        <v>576359</v>
      </c>
      <c r="G45" s="57">
        <f t="shared" si="10"/>
        <v>2</v>
      </c>
      <c r="H45" s="59">
        <v>0</v>
      </c>
    </row>
    <row r="46" spans="1:11" x14ac:dyDescent="0.25">
      <c r="A46" s="3">
        <v>12518</v>
      </c>
      <c r="B46" s="58" t="s">
        <v>66</v>
      </c>
      <c r="C46" s="57">
        <v>17408298</v>
      </c>
      <c r="D46" s="57">
        <f t="shared" si="9"/>
        <v>108315430.62</v>
      </c>
      <c r="E46" s="44">
        <f>'[6]By Dept'!$G$31</f>
        <v>125723728.62</v>
      </c>
      <c r="F46" s="61">
        <f>'[6]By Dept'!$L$31</f>
        <v>69953523.25</v>
      </c>
      <c r="G46" s="57">
        <f t="shared" si="10"/>
        <v>0.37000000476837158</v>
      </c>
      <c r="H46" s="59">
        <v>55770205</v>
      </c>
    </row>
    <row r="47" spans="1:11" x14ac:dyDescent="0.25">
      <c r="A47" s="58">
        <v>12590</v>
      </c>
      <c r="B47" s="58" t="s">
        <v>67</v>
      </c>
      <c r="C47" s="57">
        <v>400000</v>
      </c>
      <c r="D47" s="57">
        <f t="shared" si="9"/>
        <v>3000000</v>
      </c>
      <c r="E47" s="61">
        <f>'[6]By Dept'!$G$32</f>
        <v>3400000</v>
      </c>
      <c r="F47" s="61">
        <f>'[6]By Dept'!$L$32</f>
        <v>3400000</v>
      </c>
      <c r="G47" s="57">
        <f t="shared" si="10"/>
        <v>0</v>
      </c>
      <c r="H47" s="59">
        <v>0</v>
      </c>
      <c r="K47" s="62"/>
    </row>
    <row r="48" spans="1:11" x14ac:dyDescent="0.25">
      <c r="A48" s="58">
        <v>12630</v>
      </c>
      <c r="B48" s="3" t="s">
        <v>68</v>
      </c>
      <c r="C48" s="57">
        <v>3000000</v>
      </c>
      <c r="E48" s="61">
        <f>'[6]By Dept'!$G$33</f>
        <v>6000000</v>
      </c>
      <c r="F48" s="61">
        <f>'[6]By Dept'!$L$33</f>
        <v>3188071.77</v>
      </c>
      <c r="G48" s="57">
        <f t="shared" si="10"/>
        <v>0.22999999998137355</v>
      </c>
      <c r="H48" s="59">
        <v>2811928</v>
      </c>
      <c r="K48" s="62"/>
    </row>
    <row r="49" spans="1:10" ht="16.5" x14ac:dyDescent="0.35">
      <c r="A49" s="58">
        <v>16276</v>
      </c>
      <c r="B49" s="58" t="s">
        <v>69</v>
      </c>
      <c r="C49" s="42">
        <v>2370629</v>
      </c>
      <c r="D49" s="42">
        <v>0</v>
      </c>
      <c r="E49" s="45">
        <f>'[6]By Dept'!$G$34</f>
        <v>2370629</v>
      </c>
      <c r="F49" s="45">
        <f>'[6]By Dept'!$L$34</f>
        <v>2370628.7000000002</v>
      </c>
      <c r="G49" s="42">
        <f t="shared" si="10"/>
        <v>0.29999999981373549</v>
      </c>
      <c r="H49" s="43">
        <v>0</v>
      </c>
    </row>
    <row r="50" spans="1:10" ht="16.5" x14ac:dyDescent="0.35">
      <c r="A50" s="37" t="s">
        <v>70</v>
      </c>
      <c r="B50" s="37"/>
      <c r="C50" s="38">
        <f>SUM(C37:C49)</f>
        <v>731948378</v>
      </c>
      <c r="D50" s="38">
        <f t="shared" ref="D50:H50" si="11">SUM(D37:D49)</f>
        <v>148406074.44999999</v>
      </c>
      <c r="E50" s="38">
        <f t="shared" si="11"/>
        <v>883354452.44999993</v>
      </c>
      <c r="F50" s="38">
        <f t="shared" si="11"/>
        <v>718841070.14999998</v>
      </c>
      <c r="G50" s="38">
        <f t="shared" si="11"/>
        <v>100123480.30000003</v>
      </c>
      <c r="H50" s="38">
        <f t="shared" si="11"/>
        <v>64389902</v>
      </c>
      <c r="I50" s="3"/>
      <c r="J50" s="60"/>
    </row>
    <row r="51" spans="1:10" x14ac:dyDescent="0.25">
      <c r="H51" s="59"/>
    </row>
    <row r="52" spans="1:10" ht="18.75" x14ac:dyDescent="0.3">
      <c r="A52" s="30" t="s">
        <v>71</v>
      </c>
      <c r="B52" s="30"/>
      <c r="H52" s="59"/>
    </row>
    <row r="53" spans="1:10" x14ac:dyDescent="0.25">
      <c r="A53" s="58">
        <v>12285</v>
      </c>
      <c r="B53" s="58" t="s">
        <v>72</v>
      </c>
      <c r="C53" s="57">
        <v>842720480</v>
      </c>
      <c r="D53" s="57">
        <f t="shared" ref="D53:D65" si="12">E53-C53</f>
        <v>-5100000</v>
      </c>
      <c r="E53" s="61">
        <f>'[6]By Dept'!$G$49</f>
        <v>837620480</v>
      </c>
      <c r="F53" s="61">
        <f>'[6]By Dept'!$L$49</f>
        <v>810726880.78999996</v>
      </c>
      <c r="G53" s="57">
        <f t="shared" ref="G53:G58" si="13">E53-F53-H53</f>
        <v>26893599.210000038</v>
      </c>
      <c r="H53" s="59">
        <v>0</v>
      </c>
    </row>
    <row r="54" spans="1:10" x14ac:dyDescent="0.25">
      <c r="A54" s="58">
        <v>12015</v>
      </c>
      <c r="B54" s="58" t="s">
        <v>73</v>
      </c>
      <c r="C54" s="57">
        <v>9184921</v>
      </c>
      <c r="D54" s="57">
        <f t="shared" si="12"/>
        <v>-9184921</v>
      </c>
      <c r="E54" s="61">
        <f>'[6]By Dept'!$G$37</f>
        <v>0</v>
      </c>
      <c r="F54" s="61">
        <f>'[6]By Dept'!$L$37</f>
        <v>0</v>
      </c>
      <c r="G54" s="57">
        <f t="shared" si="13"/>
        <v>0</v>
      </c>
      <c r="H54" s="59">
        <v>0</v>
      </c>
    </row>
    <row r="55" spans="1:10" x14ac:dyDescent="0.25">
      <c r="A55" s="58">
        <v>12235</v>
      </c>
      <c r="B55" s="58" t="s">
        <v>74</v>
      </c>
      <c r="C55" s="57">
        <v>6723297</v>
      </c>
      <c r="D55" s="57">
        <f t="shared" si="12"/>
        <v>0</v>
      </c>
      <c r="E55" s="61">
        <f>'[6]By Dept'!$G$9</f>
        <v>6723297</v>
      </c>
      <c r="F55" s="61">
        <f>'[6]By Dept'!$L$9</f>
        <v>5659251.8399999999</v>
      </c>
      <c r="G55" s="57">
        <f t="shared" si="13"/>
        <v>1064045.1600000001</v>
      </c>
      <c r="H55" s="59">
        <v>0</v>
      </c>
    </row>
    <row r="56" spans="1:10" x14ac:dyDescent="0.25">
      <c r="A56" s="58">
        <v>12005</v>
      </c>
      <c r="B56" s="58" t="s">
        <v>75</v>
      </c>
      <c r="C56" s="57">
        <v>382000</v>
      </c>
      <c r="D56" s="57">
        <f t="shared" si="12"/>
        <v>0</v>
      </c>
      <c r="E56" s="61">
        <f>'[6]By Dept'!$G$39</f>
        <v>382000</v>
      </c>
      <c r="F56" s="61">
        <f>'[6]By Dept'!$L$39</f>
        <v>169572.5</v>
      </c>
      <c r="G56" s="57">
        <f t="shared" si="13"/>
        <v>212427.5</v>
      </c>
      <c r="H56" s="59">
        <v>0</v>
      </c>
    </row>
    <row r="57" spans="1:10" x14ac:dyDescent="0.25">
      <c r="A57" s="58">
        <v>12010</v>
      </c>
      <c r="B57" s="58" t="s">
        <v>76</v>
      </c>
      <c r="C57" s="57">
        <v>419300</v>
      </c>
      <c r="D57" s="57">
        <f t="shared" si="12"/>
        <v>0</v>
      </c>
      <c r="E57" s="61">
        <f>'[6]By Dept'!$G$40</f>
        <v>419300</v>
      </c>
      <c r="F57" s="61">
        <f>'[6]By Dept'!$L$40</f>
        <v>367969.88</v>
      </c>
      <c r="G57" s="57">
        <f t="shared" si="13"/>
        <v>51330.119999999995</v>
      </c>
      <c r="H57" s="59">
        <v>0</v>
      </c>
    </row>
    <row r="58" spans="1:10" x14ac:dyDescent="0.25">
      <c r="A58" s="58">
        <v>12011</v>
      </c>
      <c r="B58" s="58" t="s">
        <v>77</v>
      </c>
      <c r="C58" s="57">
        <v>18413216</v>
      </c>
      <c r="D58" s="57">
        <f t="shared" si="12"/>
        <v>100000</v>
      </c>
      <c r="E58" s="61">
        <f>'[6]By Dept'!$G$41</f>
        <v>18513216</v>
      </c>
      <c r="F58" s="61">
        <f>'[6]By Dept'!$L$41</f>
        <v>18427353.23</v>
      </c>
      <c r="G58" s="57">
        <f t="shared" si="13"/>
        <v>85862.769999999553</v>
      </c>
      <c r="H58" s="59">
        <v>0</v>
      </c>
    </row>
    <row r="59" spans="1:10" x14ac:dyDescent="0.25">
      <c r="A59" s="58">
        <v>12012</v>
      </c>
      <c r="B59" s="58" t="s">
        <v>78</v>
      </c>
      <c r="C59" s="46">
        <v>60292606</v>
      </c>
      <c r="D59" s="57">
        <f t="shared" si="12"/>
        <v>0</v>
      </c>
      <c r="E59" s="61">
        <f>'[6]By Dept'!$G$42</f>
        <v>60292606</v>
      </c>
      <c r="F59" s="61">
        <f>'[6]By Dept'!$L$42</f>
        <v>56538127.149999999</v>
      </c>
      <c r="G59" s="57">
        <f>E59-F59-H59</f>
        <v>3754478.8500000015</v>
      </c>
      <c r="H59" s="59">
        <v>0</v>
      </c>
    </row>
    <row r="60" spans="1:10" x14ac:dyDescent="0.25">
      <c r="A60" s="58">
        <v>12018</v>
      </c>
      <c r="B60" s="58" t="s">
        <v>79</v>
      </c>
      <c r="C60" s="46">
        <v>5733422</v>
      </c>
      <c r="D60" s="57">
        <f t="shared" si="12"/>
        <v>0</v>
      </c>
      <c r="E60" s="61">
        <f>'[6]By Dept'!$G$43</f>
        <v>5733422</v>
      </c>
      <c r="F60" s="61">
        <f>'[6]By Dept'!$L$43</f>
        <v>5515142.5499999998</v>
      </c>
      <c r="G60" s="57">
        <f>E60-F60-H60</f>
        <v>218279.45000000019</v>
      </c>
      <c r="H60" s="59">
        <v>0</v>
      </c>
    </row>
    <row r="61" spans="1:10" x14ac:dyDescent="0.25">
      <c r="A61" s="3">
        <v>12608</v>
      </c>
      <c r="B61" s="58" t="s">
        <v>80</v>
      </c>
      <c r="C61" s="46">
        <v>1082041</v>
      </c>
      <c r="D61" s="57">
        <f t="shared" si="12"/>
        <v>0</v>
      </c>
      <c r="E61" s="61">
        <f>'[6]By Dept'!$G$44</f>
        <v>1082041</v>
      </c>
      <c r="F61" s="61">
        <f>'[6]By Dept'!$L$44</f>
        <v>742590.49</v>
      </c>
      <c r="G61" s="57">
        <f t="shared" ref="G61:G63" si="14">E61-F61-H61</f>
        <v>339450.51</v>
      </c>
      <c r="H61" s="59">
        <v>0</v>
      </c>
    </row>
    <row r="62" spans="1:10" x14ac:dyDescent="0.25">
      <c r="A62" s="3">
        <v>12614</v>
      </c>
      <c r="B62" s="58" t="s">
        <v>81</v>
      </c>
      <c r="C62" s="46">
        <v>21346200</v>
      </c>
      <c r="D62" s="57">
        <f t="shared" si="12"/>
        <v>0</v>
      </c>
      <c r="E62" s="61">
        <f>'[6]By Dept'!$G$45</f>
        <v>21346200</v>
      </c>
      <c r="F62" s="61">
        <f>'[6]By Dept'!$L$45</f>
        <v>21346200</v>
      </c>
      <c r="G62" s="57">
        <f t="shared" si="14"/>
        <v>0</v>
      </c>
      <c r="H62" s="59">
        <v>0</v>
      </c>
    </row>
    <row r="63" spans="1:10" x14ac:dyDescent="0.25">
      <c r="A63" s="3">
        <v>12615</v>
      </c>
      <c r="B63" s="58" t="s">
        <v>82</v>
      </c>
      <c r="C63" s="46">
        <v>163773082</v>
      </c>
      <c r="D63" s="57">
        <f t="shared" si="12"/>
        <v>0</v>
      </c>
      <c r="E63" s="61">
        <f>'[6]By Dept'!$G$46</f>
        <v>163773082</v>
      </c>
      <c r="F63" s="61">
        <f>'[6]By Dept'!$L$46</f>
        <v>163773082</v>
      </c>
      <c r="G63" s="57">
        <f t="shared" si="14"/>
        <v>0</v>
      </c>
      <c r="H63" s="59">
        <v>0</v>
      </c>
    </row>
    <row r="64" spans="1:10" ht="16.5" x14ac:dyDescent="0.35">
      <c r="A64" s="3">
        <v>19001</v>
      </c>
      <c r="B64" s="58" t="s">
        <v>83</v>
      </c>
      <c r="C64" s="42">
        <v>0</v>
      </c>
      <c r="D64" s="42">
        <f t="shared" si="12"/>
        <v>0</v>
      </c>
      <c r="E64" s="42">
        <f>'[6]By Dept'!$G$47</f>
        <v>0</v>
      </c>
      <c r="F64" s="43">
        <v>-35813900</v>
      </c>
      <c r="G64" s="42">
        <v>0</v>
      </c>
      <c r="H64" s="43">
        <v>0</v>
      </c>
    </row>
    <row r="65" spans="1:10" ht="16.5" hidden="1" x14ac:dyDescent="0.35">
      <c r="A65" s="58" t="s">
        <v>84</v>
      </c>
      <c r="C65" s="42">
        <v>0</v>
      </c>
      <c r="D65" s="42">
        <f t="shared" si="12"/>
        <v>0</v>
      </c>
      <c r="E65" s="42">
        <v>0</v>
      </c>
      <c r="F65" s="42">
        <v>0</v>
      </c>
      <c r="G65" s="42">
        <f>E65-F65-H65</f>
        <v>0</v>
      </c>
      <c r="H65" s="43">
        <v>0</v>
      </c>
    </row>
    <row r="66" spans="1:10" ht="16.5" x14ac:dyDescent="0.35">
      <c r="A66" s="37" t="s">
        <v>85</v>
      </c>
      <c r="B66" s="37"/>
      <c r="C66" s="38">
        <f t="shared" ref="C66:H66" si="15">SUM(C53:C65)</f>
        <v>1130070565</v>
      </c>
      <c r="D66" s="38">
        <f t="shared" si="15"/>
        <v>-14184921</v>
      </c>
      <c r="E66" s="38">
        <f t="shared" si="15"/>
        <v>1115885644</v>
      </c>
      <c r="F66" s="38">
        <f>SUM(F53:F65)-1</f>
        <v>1047452269.4299998</v>
      </c>
      <c r="G66" s="38">
        <f>SUM(G53:G65)</f>
        <v>32619473.570000041</v>
      </c>
      <c r="H66" s="38">
        <f t="shared" si="15"/>
        <v>0</v>
      </c>
      <c r="I66" s="3"/>
      <c r="J66" s="60"/>
    </row>
    <row r="67" spans="1:10" ht="16.5" x14ac:dyDescent="0.35">
      <c r="A67" s="37" t="s">
        <v>86</v>
      </c>
      <c r="B67" s="37"/>
      <c r="C67" s="47">
        <f t="shared" ref="C67:H67" si="16">C18+C27+C33+C50+C66</f>
        <v>1960145137</v>
      </c>
      <c r="D67" s="47">
        <f t="shared" si="16"/>
        <v>156521327.01999998</v>
      </c>
      <c r="E67" s="47">
        <f t="shared" si="16"/>
        <v>2119666464.02</v>
      </c>
      <c r="F67" s="47">
        <f t="shared" si="16"/>
        <v>1864806991.1499999</v>
      </c>
      <c r="G67" s="47">
        <f t="shared" si="16"/>
        <v>142102981.87000006</v>
      </c>
      <c r="H67" s="47">
        <f t="shared" si="16"/>
        <v>76942590</v>
      </c>
      <c r="I67" s="3"/>
      <c r="J67" s="63"/>
    </row>
    <row r="68" spans="1:10" ht="3.95" customHeight="1" x14ac:dyDescent="0.35"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</row>
    <row r="70" spans="1:10" x14ac:dyDescent="0.25">
      <c r="C70" s="61">
        <f ca="1">SUMIF($I$11:$I$234,"FT",C11:C66)</f>
        <v>0</v>
      </c>
      <c r="D70" s="61">
        <f ca="1">SUMIF($I$18:$I$234,"FT",D18:D66)</f>
        <v>0</v>
      </c>
      <c r="E70" s="61">
        <f ca="1">SUMIF($I$18:$I$234,"FT",E18:E66)</f>
        <v>0</v>
      </c>
      <c r="F70" s="61">
        <f ca="1">SUMIF($I$18:$I$234,"FT",F18:F66)</f>
        <v>0</v>
      </c>
      <c r="G70" s="61">
        <f ca="1">SUMIF($I$18:$I$234,"FT",G18:G66)</f>
        <v>0</v>
      </c>
      <c r="H70" s="61">
        <f ca="1">SUMIF($I$18:$I$234,"FT",H18:H66)</f>
        <v>0</v>
      </c>
      <c r="I70" s="61"/>
    </row>
    <row r="71" spans="1:10" x14ac:dyDescent="0.25">
      <c r="A71" s="58" t="s">
        <v>87</v>
      </c>
      <c r="C71" s="61"/>
      <c r="D71" s="60"/>
      <c r="E71" s="61">
        <f>'[6]By Dept'!$G$51</f>
        <v>2119666464.02</v>
      </c>
      <c r="F71" s="61">
        <v>1900620892</v>
      </c>
      <c r="G71" s="61" t="e">
        <f ca="1">#REF!-H70</f>
        <v>#REF!</v>
      </c>
      <c r="H71" s="61">
        <v>76942590</v>
      </c>
      <c r="I71" s="61"/>
    </row>
    <row r="72" spans="1:10" x14ac:dyDescent="0.25">
      <c r="A72" s="58" t="s">
        <v>88</v>
      </c>
      <c r="B72" s="48"/>
      <c r="C72" s="61"/>
      <c r="D72" s="61"/>
      <c r="E72" s="64">
        <f t="shared" ref="E72" ca="1" si="17">E70-E71</f>
        <v>-2119666464.02</v>
      </c>
      <c r="F72" s="64">
        <f>F67-F71</f>
        <v>-35813900.850000143</v>
      </c>
      <c r="G72" s="64"/>
      <c r="H72" s="64"/>
      <c r="I72" s="64"/>
    </row>
  </sheetData>
  <mergeCells count="1">
    <mergeCell ref="G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 C</vt:lpstr>
      <vt:lpstr>C-1</vt:lpstr>
      <vt:lpstr>C-2</vt:lpstr>
      <vt:lpstr>C-3</vt:lpstr>
      <vt:lpstr>'C-3'!Print_Area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Moller, Charlotte</cp:lastModifiedBy>
  <dcterms:created xsi:type="dcterms:W3CDTF">2023-09-29T20:12:05Z</dcterms:created>
  <dcterms:modified xsi:type="dcterms:W3CDTF">2023-10-02T15:25:27Z</dcterms:modified>
</cp:coreProperties>
</file>