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-165" windowWidth="15480" windowHeight="11520"/>
  </bookViews>
  <sheets>
    <sheet name="Sched B-3" sheetId="1" r:id="rId1"/>
  </sheets>
  <definedNames>
    <definedName name="_xlnm._FilterDatabase" localSheetId="0" hidden="1">'Sched B-3'!$E$6:$J$760</definedName>
    <definedName name="_xlnm.Print_Area" localSheetId="0">'Sched B-3'!$B$1:$J$760</definedName>
    <definedName name="_xlnm.Print_Titles" localSheetId="0">'Sched B-3'!$4:$7</definedName>
  </definedNames>
  <calcPr calcId="145621" fullPrecision="0"/>
</workbook>
</file>

<file path=xl/calcChain.xml><?xml version="1.0" encoding="utf-8"?>
<calcChain xmlns="http://schemas.openxmlformats.org/spreadsheetml/2006/main">
  <c r="F590" i="1" l="1"/>
  <c r="I757" i="1" l="1"/>
  <c r="I590" i="1" l="1"/>
  <c r="I591" i="1"/>
  <c r="I592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F538" i="1" l="1"/>
  <c r="I538" i="1"/>
  <c r="J520" i="1" l="1"/>
  <c r="J466" i="1"/>
  <c r="E613" i="1" l="1"/>
  <c r="E755" i="1"/>
  <c r="E748" i="1"/>
  <c r="E742" i="1"/>
  <c r="E711" i="1"/>
  <c r="F711" i="1" s="1"/>
  <c r="E707" i="1"/>
  <c r="F707" i="1" s="1"/>
  <c r="E663" i="1"/>
  <c r="E657" i="1"/>
  <c r="E650" i="1"/>
  <c r="E651" i="1" s="1"/>
  <c r="E617" i="1"/>
  <c r="E592" i="1"/>
  <c r="E591" i="1"/>
  <c r="E588" i="1"/>
  <c r="E577" i="1"/>
  <c r="E563" i="1"/>
  <c r="E561" i="1"/>
  <c r="E520" i="1"/>
  <c r="E505" i="1"/>
  <c r="E485" i="1"/>
  <c r="E484" i="1"/>
  <c r="E475" i="1"/>
  <c r="E466" i="1"/>
  <c r="E460" i="1"/>
  <c r="E424" i="1"/>
  <c r="E408" i="1"/>
  <c r="E313" i="1"/>
  <c r="E293" i="1"/>
  <c r="E292" i="1"/>
  <c r="E289" i="1"/>
  <c r="E282" i="1"/>
  <c r="E236" i="1"/>
  <c r="E222" i="1"/>
  <c r="E192" i="1"/>
  <c r="E165" i="1"/>
  <c r="E160" i="1"/>
  <c r="E155" i="1"/>
  <c r="E154" i="1"/>
  <c r="E152" i="1"/>
  <c r="E130" i="1"/>
  <c r="E127" i="1"/>
  <c r="E123" i="1"/>
  <c r="E71" i="1"/>
  <c r="E16" i="1"/>
  <c r="E11" i="1"/>
  <c r="I722" i="1"/>
  <c r="F722" i="1"/>
  <c r="I721" i="1"/>
  <c r="F721" i="1"/>
  <c r="I720" i="1"/>
  <c r="F720" i="1"/>
  <c r="I719" i="1"/>
  <c r="F719" i="1"/>
  <c r="I718" i="1"/>
  <c r="F718" i="1"/>
  <c r="I717" i="1"/>
  <c r="F717" i="1"/>
  <c r="I716" i="1"/>
  <c r="F716" i="1"/>
  <c r="I715" i="1"/>
  <c r="F715" i="1"/>
  <c r="I714" i="1"/>
  <c r="F714" i="1"/>
  <c r="I713" i="1"/>
  <c r="F713" i="1"/>
  <c r="I712" i="1"/>
  <c r="F712" i="1"/>
  <c r="I711" i="1"/>
  <c r="I710" i="1"/>
  <c r="F710" i="1"/>
  <c r="I709" i="1"/>
  <c r="F709" i="1"/>
  <c r="I708" i="1"/>
  <c r="F708" i="1"/>
  <c r="I707" i="1"/>
  <c r="G651" i="1"/>
  <c r="H651" i="1"/>
  <c r="J651" i="1"/>
  <c r="I645" i="1"/>
  <c r="F645" i="1"/>
  <c r="G633" i="1"/>
  <c r="H633" i="1"/>
  <c r="J633" i="1"/>
  <c r="I632" i="1"/>
  <c r="F632" i="1"/>
  <c r="I631" i="1"/>
  <c r="F631" i="1"/>
  <c r="E633" i="1"/>
  <c r="I623" i="1"/>
  <c r="F623" i="1"/>
  <c r="I622" i="1"/>
  <c r="F622" i="1"/>
  <c r="I581" i="1"/>
  <c r="F581" i="1"/>
  <c r="I550" i="1"/>
  <c r="F550" i="1"/>
  <c r="I488" i="1"/>
  <c r="F488" i="1"/>
  <c r="I487" i="1"/>
  <c r="F487" i="1"/>
  <c r="I340" i="1"/>
  <c r="F340" i="1"/>
  <c r="I339" i="1"/>
  <c r="F339" i="1"/>
  <c r="I338" i="1"/>
  <c r="F338" i="1"/>
  <c r="I337" i="1"/>
  <c r="F337" i="1"/>
  <c r="G254" i="1" l="1"/>
  <c r="H254" i="1"/>
  <c r="J254" i="1"/>
  <c r="I253" i="1"/>
  <c r="F253" i="1"/>
  <c r="I252" i="1"/>
  <c r="F252" i="1"/>
  <c r="I251" i="1"/>
  <c r="F251" i="1"/>
  <c r="I250" i="1"/>
  <c r="F250" i="1"/>
  <c r="I249" i="1"/>
  <c r="F249" i="1"/>
  <c r="E254" i="1"/>
  <c r="F14" i="1"/>
  <c r="I14" i="1"/>
  <c r="H758" i="1" l="1"/>
  <c r="J758" i="1"/>
  <c r="G733" i="1"/>
  <c r="H733" i="1"/>
  <c r="J733" i="1"/>
  <c r="E733" i="1"/>
  <c r="G724" i="1"/>
  <c r="H724" i="1"/>
  <c r="J724" i="1"/>
  <c r="J734" i="1" s="1"/>
  <c r="E724" i="1"/>
  <c r="E734" i="1" s="1"/>
  <c r="G698" i="1"/>
  <c r="H698" i="1"/>
  <c r="I692" i="1"/>
  <c r="J698" i="1"/>
  <c r="E698" i="1"/>
  <c r="G668" i="1"/>
  <c r="H668" i="1"/>
  <c r="J668" i="1"/>
  <c r="E668" i="1"/>
  <c r="E699" i="1" s="1"/>
  <c r="G642" i="1"/>
  <c r="H642" i="1"/>
  <c r="J642" i="1"/>
  <c r="E642" i="1"/>
  <c r="G625" i="1"/>
  <c r="H625" i="1"/>
  <c r="J625" i="1"/>
  <c r="E625" i="1"/>
  <c r="G618" i="1"/>
  <c r="H618" i="1"/>
  <c r="J618" i="1"/>
  <c r="G607" i="1"/>
  <c r="H607" i="1"/>
  <c r="J607" i="1"/>
  <c r="G593" i="1"/>
  <c r="H593" i="1"/>
  <c r="J593" i="1"/>
  <c r="G573" i="1"/>
  <c r="H573" i="1"/>
  <c r="J573" i="1"/>
  <c r="G514" i="1"/>
  <c r="H514" i="1"/>
  <c r="J514" i="1"/>
  <c r="G499" i="1"/>
  <c r="H499" i="1"/>
  <c r="J499" i="1"/>
  <c r="G492" i="1"/>
  <c r="H492" i="1"/>
  <c r="J492" i="1"/>
  <c r="G454" i="1"/>
  <c r="H454" i="1"/>
  <c r="J454" i="1"/>
  <c r="E454" i="1"/>
  <c r="G448" i="1"/>
  <c r="H448" i="1"/>
  <c r="J448" i="1"/>
  <c r="E448" i="1"/>
  <c r="G420" i="1"/>
  <c r="H420" i="1"/>
  <c r="J420" i="1"/>
  <c r="G403" i="1"/>
  <c r="H403" i="1"/>
  <c r="J403" i="1"/>
  <c r="E403" i="1"/>
  <c r="G396" i="1"/>
  <c r="H396" i="1"/>
  <c r="J396" i="1"/>
  <c r="E396" i="1"/>
  <c r="G379" i="1"/>
  <c r="H379" i="1"/>
  <c r="J379" i="1"/>
  <c r="E379" i="1"/>
  <c r="G371" i="1"/>
  <c r="H371" i="1"/>
  <c r="J371" i="1"/>
  <c r="G357" i="1"/>
  <c r="H357" i="1"/>
  <c r="J357" i="1"/>
  <c r="G307" i="1"/>
  <c r="H307" i="1"/>
  <c r="J307" i="1"/>
  <c r="E307" i="1"/>
  <c r="G301" i="1"/>
  <c r="H301" i="1"/>
  <c r="G278" i="1"/>
  <c r="H278" i="1"/>
  <c r="J278" i="1"/>
  <c r="E278" i="1"/>
  <c r="G267" i="1"/>
  <c r="H267" i="1"/>
  <c r="J267" i="1"/>
  <c r="E267" i="1"/>
  <c r="G261" i="1"/>
  <c r="H261" i="1"/>
  <c r="J261" i="1"/>
  <c r="E261" i="1"/>
  <c r="G229" i="1"/>
  <c r="H229" i="1"/>
  <c r="J229" i="1"/>
  <c r="E229" i="1"/>
  <c r="G223" i="1"/>
  <c r="H223" i="1"/>
  <c r="I222" i="1"/>
  <c r="J223" i="1"/>
  <c r="G215" i="1"/>
  <c r="H215" i="1"/>
  <c r="J215" i="1"/>
  <c r="E215" i="1"/>
  <c r="G210" i="1"/>
  <c r="H210" i="1"/>
  <c r="J210" i="1"/>
  <c r="G186" i="1"/>
  <c r="H186" i="1"/>
  <c r="J186" i="1"/>
  <c r="E186" i="1"/>
  <c r="G173" i="1"/>
  <c r="H173" i="1"/>
  <c r="J173" i="1"/>
  <c r="E173" i="1"/>
  <c r="G167" i="1"/>
  <c r="H167" i="1"/>
  <c r="J167" i="1"/>
  <c r="G148" i="1"/>
  <c r="H148" i="1"/>
  <c r="J148" i="1"/>
  <c r="E148" i="1"/>
  <c r="G138" i="1"/>
  <c r="H138" i="1"/>
  <c r="J138" i="1"/>
  <c r="G119" i="1"/>
  <c r="H119" i="1"/>
  <c r="J119" i="1"/>
  <c r="G101" i="1"/>
  <c r="H101" i="1"/>
  <c r="J101" i="1"/>
  <c r="G94" i="1"/>
  <c r="H94" i="1"/>
  <c r="J94" i="1"/>
  <c r="E94" i="1"/>
  <c r="G87" i="1"/>
  <c r="H87" i="1"/>
  <c r="J87" i="1"/>
  <c r="E87" i="1"/>
  <c r="G81" i="1"/>
  <c r="H81" i="1"/>
  <c r="J81" i="1"/>
  <c r="E81" i="1"/>
  <c r="G75" i="1"/>
  <c r="H75" i="1"/>
  <c r="J75" i="1"/>
  <c r="G67" i="1"/>
  <c r="H67" i="1"/>
  <c r="J67" i="1"/>
  <c r="E67" i="1"/>
  <c r="G57" i="1"/>
  <c r="H57" i="1"/>
  <c r="J57" i="1"/>
  <c r="E57" i="1"/>
  <c r="G52" i="1"/>
  <c r="H52" i="1"/>
  <c r="J52" i="1"/>
  <c r="E52" i="1"/>
  <c r="G47" i="1"/>
  <c r="H47" i="1"/>
  <c r="J47" i="1"/>
  <c r="E47" i="1"/>
  <c r="G42" i="1"/>
  <c r="H42" i="1"/>
  <c r="J42" i="1"/>
  <c r="E42" i="1"/>
  <c r="G37" i="1"/>
  <c r="H37" i="1"/>
  <c r="J37" i="1"/>
  <c r="E37" i="1"/>
  <c r="G31" i="1"/>
  <c r="H31" i="1"/>
  <c r="J31" i="1"/>
  <c r="E31" i="1"/>
  <c r="G26" i="1"/>
  <c r="H26" i="1"/>
  <c r="J26" i="1"/>
  <c r="E26" i="1"/>
  <c r="G20" i="1"/>
  <c r="G58" i="1" s="1"/>
  <c r="H20" i="1"/>
  <c r="H58" i="1" s="1"/>
  <c r="J20" i="1"/>
  <c r="E20" i="1"/>
  <c r="E58" i="1" s="1"/>
  <c r="F459" i="1"/>
  <c r="F461" i="1"/>
  <c r="F462" i="1"/>
  <c r="F463" i="1"/>
  <c r="F464" i="1"/>
  <c r="F465" i="1"/>
  <c r="F467" i="1"/>
  <c r="F468" i="1"/>
  <c r="F469" i="1"/>
  <c r="F470" i="1"/>
  <c r="F471" i="1"/>
  <c r="F472" i="1"/>
  <c r="F473" i="1"/>
  <c r="F474" i="1"/>
  <c r="F476" i="1"/>
  <c r="F477" i="1"/>
  <c r="F478" i="1"/>
  <c r="F479" i="1"/>
  <c r="F480" i="1"/>
  <c r="F481" i="1"/>
  <c r="F482" i="1"/>
  <c r="F483" i="1"/>
  <c r="F484" i="1"/>
  <c r="F486" i="1"/>
  <c r="F489" i="1"/>
  <c r="F490" i="1"/>
  <c r="F491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9" i="1"/>
  <c r="I490" i="1"/>
  <c r="I491" i="1"/>
  <c r="J301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2" i="1"/>
  <c r="I731" i="1"/>
  <c r="I730" i="1"/>
  <c r="I729" i="1"/>
  <c r="I728" i="1"/>
  <c r="I727" i="1"/>
  <c r="I723" i="1"/>
  <c r="I706" i="1"/>
  <c r="I697" i="1"/>
  <c r="I696" i="1"/>
  <c r="I695" i="1"/>
  <c r="I694" i="1"/>
  <c r="I693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0" i="1"/>
  <c r="I649" i="1"/>
  <c r="I648" i="1"/>
  <c r="I646" i="1"/>
  <c r="I641" i="1"/>
  <c r="I640" i="1"/>
  <c r="I639" i="1"/>
  <c r="I638" i="1"/>
  <c r="I637" i="1"/>
  <c r="I636" i="1"/>
  <c r="I630" i="1"/>
  <c r="I629" i="1"/>
  <c r="I624" i="1"/>
  <c r="I621" i="1"/>
  <c r="I617" i="1"/>
  <c r="I616" i="1"/>
  <c r="I615" i="1"/>
  <c r="I614" i="1"/>
  <c r="I613" i="1"/>
  <c r="I612" i="1"/>
  <c r="I611" i="1"/>
  <c r="I610" i="1"/>
  <c r="I606" i="1"/>
  <c r="I605" i="1"/>
  <c r="I604" i="1"/>
  <c r="I603" i="1"/>
  <c r="I602" i="1"/>
  <c r="I601" i="1"/>
  <c r="I600" i="1"/>
  <c r="I599" i="1"/>
  <c r="I598" i="1"/>
  <c r="I597" i="1"/>
  <c r="I596" i="1"/>
  <c r="I589" i="1"/>
  <c r="I588" i="1"/>
  <c r="I587" i="1"/>
  <c r="I586" i="1"/>
  <c r="I585" i="1"/>
  <c r="I584" i="1"/>
  <c r="I583" i="1"/>
  <c r="I582" i="1"/>
  <c r="I580" i="1"/>
  <c r="I579" i="1"/>
  <c r="I578" i="1"/>
  <c r="I577" i="1"/>
  <c r="I576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49" i="1"/>
  <c r="I548" i="1"/>
  <c r="I547" i="1"/>
  <c r="I546" i="1"/>
  <c r="I545" i="1"/>
  <c r="I544" i="1"/>
  <c r="I543" i="1"/>
  <c r="I542" i="1"/>
  <c r="I541" i="1"/>
  <c r="I540" i="1"/>
  <c r="I539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498" i="1"/>
  <c r="I497" i="1"/>
  <c r="I496" i="1"/>
  <c r="I495" i="1"/>
  <c r="I453" i="1"/>
  <c r="I452" i="1"/>
  <c r="I451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2" i="1"/>
  <c r="I401" i="1"/>
  <c r="I400" i="1"/>
  <c r="I399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78" i="1"/>
  <c r="I377" i="1"/>
  <c r="I376" i="1"/>
  <c r="I375" i="1"/>
  <c r="I374" i="1"/>
  <c r="I370" i="1"/>
  <c r="I369" i="1"/>
  <c r="I368" i="1"/>
  <c r="I367" i="1"/>
  <c r="I366" i="1"/>
  <c r="I365" i="1"/>
  <c r="I364" i="1"/>
  <c r="I363" i="1"/>
  <c r="I362" i="1"/>
  <c r="I361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6" i="1"/>
  <c r="I305" i="1"/>
  <c r="I304" i="1"/>
  <c r="I300" i="1"/>
  <c r="I299" i="1"/>
  <c r="I298" i="1"/>
  <c r="I297" i="1"/>
  <c r="I296" i="1"/>
  <c r="I295" i="1"/>
  <c r="I294" i="1"/>
  <c r="I293" i="1"/>
  <c r="I292" i="1"/>
  <c r="I291" i="1"/>
  <c r="I290" i="1"/>
  <c r="I288" i="1"/>
  <c r="I287" i="1"/>
  <c r="I286" i="1"/>
  <c r="I285" i="1"/>
  <c r="I284" i="1"/>
  <c r="I283" i="1"/>
  <c r="I282" i="1"/>
  <c r="I281" i="1"/>
  <c r="I277" i="1"/>
  <c r="I276" i="1"/>
  <c r="I275" i="1"/>
  <c r="I274" i="1"/>
  <c r="I273" i="1"/>
  <c r="I272" i="1"/>
  <c r="I266" i="1"/>
  <c r="I265" i="1"/>
  <c r="I264" i="1"/>
  <c r="I260" i="1"/>
  <c r="I259" i="1"/>
  <c r="I258" i="1"/>
  <c r="I257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28" i="1"/>
  <c r="I227" i="1"/>
  <c r="I226" i="1"/>
  <c r="I221" i="1"/>
  <c r="I220" i="1"/>
  <c r="I219" i="1"/>
  <c r="I218" i="1"/>
  <c r="I214" i="1"/>
  <c r="I213" i="1"/>
  <c r="I191" i="1"/>
  <c r="I185" i="1"/>
  <c r="I184" i="1"/>
  <c r="I183" i="1"/>
  <c r="I182" i="1"/>
  <c r="I181" i="1"/>
  <c r="I180" i="1"/>
  <c r="I179" i="1"/>
  <c r="I178" i="1"/>
  <c r="I177" i="1"/>
  <c r="I176" i="1"/>
  <c r="I172" i="1"/>
  <c r="I171" i="1"/>
  <c r="I170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47" i="1"/>
  <c r="I146" i="1"/>
  <c r="I145" i="1"/>
  <c r="I144" i="1"/>
  <c r="I143" i="1"/>
  <c r="I142" i="1"/>
  <c r="I141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0" i="1"/>
  <c r="I99" i="1"/>
  <c r="I98" i="1"/>
  <c r="I97" i="1"/>
  <c r="I93" i="1"/>
  <c r="I92" i="1"/>
  <c r="I91" i="1"/>
  <c r="I90" i="1"/>
  <c r="I86" i="1"/>
  <c r="I85" i="1"/>
  <c r="I84" i="1"/>
  <c r="I80" i="1"/>
  <c r="I79" i="1"/>
  <c r="I78" i="1"/>
  <c r="I74" i="1"/>
  <c r="I73" i="1"/>
  <c r="I72" i="1"/>
  <c r="I71" i="1"/>
  <c r="I70" i="1"/>
  <c r="I66" i="1"/>
  <c r="I65" i="1"/>
  <c r="I64" i="1"/>
  <c r="I63" i="1"/>
  <c r="I62" i="1"/>
  <c r="I56" i="1"/>
  <c r="I55" i="1"/>
  <c r="I51" i="1"/>
  <c r="I50" i="1"/>
  <c r="I46" i="1"/>
  <c r="I45" i="1"/>
  <c r="I41" i="1"/>
  <c r="I40" i="1"/>
  <c r="I36" i="1"/>
  <c r="I35" i="1"/>
  <c r="I34" i="1"/>
  <c r="I30" i="1"/>
  <c r="I29" i="1"/>
  <c r="I25" i="1"/>
  <c r="I24" i="1"/>
  <c r="I23" i="1"/>
  <c r="I12" i="1"/>
  <c r="I13" i="1"/>
  <c r="I15" i="1"/>
  <c r="I16" i="1"/>
  <c r="I17" i="1"/>
  <c r="I18" i="1"/>
  <c r="I19" i="1"/>
  <c r="I11" i="1"/>
  <c r="F756" i="1"/>
  <c r="F757" i="1"/>
  <c r="F647" i="1"/>
  <c r="F537" i="1"/>
  <c r="F527" i="1"/>
  <c r="F525" i="1"/>
  <c r="F523" i="1"/>
  <c r="F522" i="1"/>
  <c r="F742" i="1"/>
  <c r="F723" i="1"/>
  <c r="F650" i="1"/>
  <c r="F617" i="1"/>
  <c r="E607" i="1"/>
  <c r="F592" i="1"/>
  <c r="F591" i="1"/>
  <c r="F584" i="1"/>
  <c r="F577" i="1"/>
  <c r="F546" i="1"/>
  <c r="E514" i="1"/>
  <c r="E499" i="1"/>
  <c r="F485" i="1"/>
  <c r="F475" i="1"/>
  <c r="F466" i="1"/>
  <c r="F460" i="1"/>
  <c r="E420" i="1"/>
  <c r="F368" i="1"/>
  <c r="F336" i="1"/>
  <c r="F292" i="1"/>
  <c r="F248" i="1"/>
  <c r="F247" i="1"/>
  <c r="E223" i="1"/>
  <c r="E210" i="1"/>
  <c r="F145" i="1"/>
  <c r="F129" i="1"/>
  <c r="F128" i="1"/>
  <c r="F117" i="1"/>
  <c r="F112" i="1"/>
  <c r="E101" i="1"/>
  <c r="E75" i="1"/>
  <c r="F678" i="1"/>
  <c r="F615" i="1"/>
  <c r="F588" i="1"/>
  <c r="F589" i="1"/>
  <c r="F578" i="1"/>
  <c r="F579" i="1"/>
  <c r="F580" i="1"/>
  <c r="F582" i="1"/>
  <c r="F583" i="1"/>
  <c r="F585" i="1"/>
  <c r="F586" i="1"/>
  <c r="F587" i="1"/>
  <c r="F576" i="1"/>
  <c r="F547" i="1"/>
  <c r="F548" i="1"/>
  <c r="F549" i="1"/>
  <c r="F498" i="1"/>
  <c r="F444" i="1"/>
  <c r="F362" i="1"/>
  <c r="F363" i="1"/>
  <c r="F364" i="1"/>
  <c r="F365" i="1"/>
  <c r="F366" i="1"/>
  <c r="F367" i="1"/>
  <c r="F369" i="1"/>
  <c r="F370" i="1"/>
  <c r="F356" i="1"/>
  <c r="F330" i="1"/>
  <c r="F331" i="1"/>
  <c r="F332" i="1"/>
  <c r="F333" i="1"/>
  <c r="F327" i="1"/>
  <c r="F326" i="1"/>
  <c r="F322" i="1"/>
  <c r="F320" i="1"/>
  <c r="F319" i="1"/>
  <c r="F314" i="1"/>
  <c r="F295" i="1"/>
  <c r="F113" i="1"/>
  <c r="H268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1" i="1"/>
  <c r="F740" i="1"/>
  <c r="F739" i="1"/>
  <c r="F738" i="1"/>
  <c r="F737" i="1"/>
  <c r="F732" i="1"/>
  <c r="F731" i="1"/>
  <c r="F730" i="1"/>
  <c r="F729" i="1"/>
  <c r="F728" i="1"/>
  <c r="F727" i="1"/>
  <c r="F706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7" i="1"/>
  <c r="F676" i="1"/>
  <c r="F675" i="1"/>
  <c r="F674" i="1"/>
  <c r="F673" i="1"/>
  <c r="F672" i="1"/>
  <c r="F671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49" i="1"/>
  <c r="F648" i="1"/>
  <c r="F646" i="1"/>
  <c r="F641" i="1"/>
  <c r="F640" i="1"/>
  <c r="F639" i="1"/>
  <c r="F638" i="1"/>
  <c r="F637" i="1"/>
  <c r="F636" i="1"/>
  <c r="F630" i="1"/>
  <c r="F629" i="1"/>
  <c r="F624" i="1"/>
  <c r="F621" i="1"/>
  <c r="F616" i="1"/>
  <c r="F614" i="1"/>
  <c r="F613" i="1"/>
  <c r="F612" i="1"/>
  <c r="F611" i="1"/>
  <c r="F610" i="1"/>
  <c r="F606" i="1"/>
  <c r="F605" i="1"/>
  <c r="F604" i="1"/>
  <c r="F603" i="1"/>
  <c r="F602" i="1"/>
  <c r="F601" i="1"/>
  <c r="F600" i="1"/>
  <c r="F599" i="1"/>
  <c r="F598" i="1"/>
  <c r="F597" i="1"/>
  <c r="F596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45" i="1"/>
  <c r="F544" i="1"/>
  <c r="F543" i="1"/>
  <c r="F542" i="1"/>
  <c r="F541" i="1"/>
  <c r="F540" i="1"/>
  <c r="F539" i="1"/>
  <c r="F536" i="1"/>
  <c r="F535" i="1"/>
  <c r="F534" i="1"/>
  <c r="F533" i="1"/>
  <c r="F532" i="1"/>
  <c r="F531" i="1"/>
  <c r="F530" i="1"/>
  <c r="F529" i="1"/>
  <c r="F528" i="1"/>
  <c r="F526" i="1"/>
  <c r="F524" i="1"/>
  <c r="F521" i="1"/>
  <c r="F520" i="1"/>
  <c r="F519" i="1"/>
  <c r="F513" i="1"/>
  <c r="F512" i="1"/>
  <c r="F511" i="1"/>
  <c r="F510" i="1"/>
  <c r="F509" i="1"/>
  <c r="F508" i="1"/>
  <c r="F507" i="1"/>
  <c r="F506" i="1"/>
  <c r="F504" i="1"/>
  <c r="F503" i="1"/>
  <c r="F502" i="1"/>
  <c r="F497" i="1"/>
  <c r="F496" i="1"/>
  <c r="F495" i="1"/>
  <c r="F453" i="1"/>
  <c r="F452" i="1"/>
  <c r="F451" i="1"/>
  <c r="F447" i="1"/>
  <c r="F446" i="1"/>
  <c r="F445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2" i="1"/>
  <c r="F401" i="1"/>
  <c r="F400" i="1"/>
  <c r="F399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78" i="1"/>
  <c r="F377" i="1"/>
  <c r="F376" i="1"/>
  <c r="F375" i="1"/>
  <c r="F374" i="1"/>
  <c r="F361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35" i="1"/>
  <c r="F334" i="1"/>
  <c r="F329" i="1"/>
  <c r="F328" i="1"/>
  <c r="F325" i="1"/>
  <c r="F324" i="1"/>
  <c r="F323" i="1"/>
  <c r="F321" i="1"/>
  <c r="F318" i="1"/>
  <c r="F317" i="1"/>
  <c r="F316" i="1"/>
  <c r="F315" i="1"/>
  <c r="F313" i="1"/>
  <c r="F312" i="1"/>
  <c r="F311" i="1"/>
  <c r="F310" i="1"/>
  <c r="F306" i="1"/>
  <c r="F305" i="1"/>
  <c r="F304" i="1"/>
  <c r="F300" i="1"/>
  <c r="F299" i="1"/>
  <c r="F298" i="1"/>
  <c r="F297" i="1"/>
  <c r="F296" i="1"/>
  <c r="F294" i="1"/>
  <c r="F293" i="1"/>
  <c r="F291" i="1"/>
  <c r="F290" i="1"/>
  <c r="F289" i="1"/>
  <c r="F288" i="1"/>
  <c r="F287" i="1"/>
  <c r="F286" i="1"/>
  <c r="F285" i="1"/>
  <c r="F284" i="1"/>
  <c r="F283" i="1"/>
  <c r="F282" i="1"/>
  <c r="F281" i="1"/>
  <c r="F277" i="1"/>
  <c r="F276" i="1"/>
  <c r="F275" i="1"/>
  <c r="F274" i="1"/>
  <c r="F273" i="1"/>
  <c r="F272" i="1"/>
  <c r="F266" i="1"/>
  <c r="F265" i="1"/>
  <c r="F264" i="1"/>
  <c r="F260" i="1"/>
  <c r="F259" i="1"/>
  <c r="F258" i="1"/>
  <c r="F25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28" i="1"/>
  <c r="F227" i="1"/>
  <c r="F226" i="1"/>
  <c r="F222" i="1"/>
  <c r="F221" i="1"/>
  <c r="F220" i="1"/>
  <c r="F219" i="1"/>
  <c r="F218" i="1"/>
  <c r="F214" i="1"/>
  <c r="F213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5" i="1"/>
  <c r="F184" i="1"/>
  <c r="F183" i="1"/>
  <c r="F182" i="1"/>
  <c r="F181" i="1"/>
  <c r="F180" i="1"/>
  <c r="F179" i="1"/>
  <c r="F178" i="1"/>
  <c r="F177" i="1"/>
  <c r="F176" i="1"/>
  <c r="F172" i="1"/>
  <c r="F171" i="1"/>
  <c r="F170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47" i="1"/>
  <c r="F146" i="1"/>
  <c r="F144" i="1"/>
  <c r="F143" i="1"/>
  <c r="F142" i="1"/>
  <c r="F141" i="1"/>
  <c r="F137" i="1"/>
  <c r="F136" i="1"/>
  <c r="F135" i="1"/>
  <c r="F134" i="1"/>
  <c r="F133" i="1"/>
  <c r="F132" i="1"/>
  <c r="F131" i="1"/>
  <c r="F130" i="1"/>
  <c r="F127" i="1"/>
  <c r="F126" i="1"/>
  <c r="F125" i="1"/>
  <c r="F124" i="1"/>
  <c r="F123" i="1"/>
  <c r="F122" i="1"/>
  <c r="F118" i="1"/>
  <c r="F116" i="1"/>
  <c r="F115" i="1"/>
  <c r="F114" i="1"/>
  <c r="F111" i="1"/>
  <c r="F110" i="1"/>
  <c r="F109" i="1"/>
  <c r="F108" i="1"/>
  <c r="F107" i="1"/>
  <c r="F106" i="1"/>
  <c r="F105" i="1"/>
  <c r="F104" i="1"/>
  <c r="F100" i="1"/>
  <c r="F99" i="1"/>
  <c r="F98" i="1"/>
  <c r="F93" i="1"/>
  <c r="F92" i="1"/>
  <c r="F91" i="1"/>
  <c r="F90" i="1"/>
  <c r="F86" i="1"/>
  <c r="F85" i="1"/>
  <c r="F84" i="1"/>
  <c r="F80" i="1"/>
  <c r="F79" i="1"/>
  <c r="F78" i="1"/>
  <c r="F74" i="1"/>
  <c r="F73" i="1"/>
  <c r="F72" i="1"/>
  <c r="F71" i="1"/>
  <c r="F70" i="1"/>
  <c r="F66" i="1"/>
  <c r="F65" i="1"/>
  <c r="F64" i="1"/>
  <c r="F63" i="1"/>
  <c r="F62" i="1"/>
  <c r="F56" i="1"/>
  <c r="F55" i="1"/>
  <c r="F51" i="1"/>
  <c r="F50" i="1"/>
  <c r="F46" i="1"/>
  <c r="F45" i="1"/>
  <c r="F41" i="1"/>
  <c r="F40" i="1"/>
  <c r="F36" i="1"/>
  <c r="F35" i="1"/>
  <c r="F34" i="1"/>
  <c r="F30" i="1"/>
  <c r="F29" i="1"/>
  <c r="F25" i="1"/>
  <c r="F24" i="1"/>
  <c r="F23" i="1"/>
  <c r="F12" i="1"/>
  <c r="F13" i="1"/>
  <c r="F15" i="1"/>
  <c r="F16" i="1"/>
  <c r="F17" i="1"/>
  <c r="F18" i="1"/>
  <c r="F19" i="1"/>
  <c r="F11" i="1"/>
  <c r="F10" i="1"/>
  <c r="J699" i="1"/>
  <c r="I10" i="1"/>
  <c r="J268" i="1" l="1"/>
  <c r="J455" i="1"/>
  <c r="G455" i="1"/>
  <c r="H699" i="1"/>
  <c r="J187" i="1"/>
  <c r="H380" i="1"/>
  <c r="G515" i="1"/>
  <c r="J652" i="1"/>
  <c r="G268" i="1"/>
  <c r="G734" i="1"/>
  <c r="G187" i="1"/>
  <c r="H734" i="1"/>
  <c r="J58" i="1"/>
  <c r="E455" i="1"/>
  <c r="G380" i="1"/>
  <c r="F633" i="1"/>
  <c r="I633" i="1"/>
  <c r="F651" i="1"/>
  <c r="I20" i="1"/>
  <c r="F254" i="1"/>
  <c r="I254" i="1"/>
  <c r="J515" i="1"/>
  <c r="H515" i="1"/>
  <c r="H455" i="1"/>
  <c r="H187" i="1"/>
  <c r="G699" i="1"/>
  <c r="I101" i="1"/>
  <c r="F97" i="1"/>
  <c r="F101" i="1" s="1"/>
  <c r="H652" i="1"/>
  <c r="I215" i="1"/>
  <c r="I289" i="1"/>
  <c r="I301" i="1" s="1"/>
  <c r="J380" i="1"/>
  <c r="F505" i="1"/>
  <c r="F514" i="1" s="1"/>
  <c r="E119" i="1"/>
  <c r="E301" i="1"/>
  <c r="E357" i="1"/>
  <c r="I37" i="1"/>
  <c r="F26" i="1"/>
  <c r="F42" i="1"/>
  <c r="F52" i="1"/>
  <c r="F67" i="1"/>
  <c r="F94" i="1"/>
  <c r="F119" i="1"/>
  <c r="F148" i="1"/>
  <c r="F210" i="1"/>
  <c r="F278" i="1"/>
  <c r="F357" i="1"/>
  <c r="F499" i="1"/>
  <c r="F573" i="1"/>
  <c r="F668" i="1"/>
  <c r="I57" i="1"/>
  <c r="I210" i="1"/>
  <c r="I223" i="1"/>
  <c r="I379" i="1"/>
  <c r="I514" i="1"/>
  <c r="I593" i="1"/>
  <c r="I642" i="1"/>
  <c r="I31" i="1"/>
  <c r="F47" i="1"/>
  <c r="F57" i="1"/>
  <c r="I647" i="1"/>
  <c r="I651" i="1" s="1"/>
  <c r="I42" i="1"/>
  <c r="I52" i="1"/>
  <c r="I668" i="1"/>
  <c r="F618" i="1"/>
  <c r="F698" i="1"/>
  <c r="F37" i="1"/>
  <c r="F75" i="1"/>
  <c r="F87" i="1"/>
  <c r="F223" i="1"/>
  <c r="F261" i="1"/>
  <c r="F267" i="1"/>
  <c r="F301" i="1"/>
  <c r="F307" i="1"/>
  <c r="F379" i="1"/>
  <c r="F448" i="1"/>
  <c r="F454" i="1"/>
  <c r="F607" i="1"/>
  <c r="F625" i="1"/>
  <c r="F758" i="1"/>
  <c r="F593" i="1"/>
  <c r="E138" i="1"/>
  <c r="E573" i="1"/>
  <c r="E268" i="1"/>
  <c r="I47" i="1"/>
  <c r="I67" i="1"/>
  <c r="I81" i="1"/>
  <c r="I87" i="1"/>
  <c r="I94" i="1"/>
  <c r="I148" i="1"/>
  <c r="I167" i="1"/>
  <c r="I371" i="1"/>
  <c r="I454" i="1"/>
  <c r="I499" i="1"/>
  <c r="F81" i="1"/>
  <c r="F138" i="1"/>
  <c r="F167" i="1"/>
  <c r="F186" i="1"/>
  <c r="F229" i="1"/>
  <c r="F396" i="1"/>
  <c r="F642" i="1"/>
  <c r="F724" i="1"/>
  <c r="I724" i="1"/>
  <c r="I492" i="1"/>
  <c r="F31" i="1"/>
  <c r="F173" i="1"/>
  <c r="F215" i="1"/>
  <c r="F403" i="1"/>
  <c r="F420" i="1"/>
  <c r="F733" i="1"/>
  <c r="E167" i="1"/>
  <c r="E371" i="1"/>
  <c r="E618" i="1"/>
  <c r="E758" i="1"/>
  <c r="I26" i="1"/>
  <c r="I75" i="1"/>
  <c r="I119" i="1"/>
  <c r="I138" i="1"/>
  <c r="I173" i="1"/>
  <c r="I186" i="1"/>
  <c r="I229" i="1"/>
  <c r="I261" i="1"/>
  <c r="I403" i="1"/>
  <c r="I448" i="1"/>
  <c r="I698" i="1"/>
  <c r="I733" i="1"/>
  <c r="F371" i="1"/>
  <c r="I267" i="1"/>
  <c r="I278" i="1"/>
  <c r="I307" i="1"/>
  <c r="I357" i="1"/>
  <c r="I396" i="1"/>
  <c r="I420" i="1"/>
  <c r="I573" i="1"/>
  <c r="I607" i="1"/>
  <c r="I618" i="1"/>
  <c r="I625" i="1"/>
  <c r="F20" i="1"/>
  <c r="F492" i="1"/>
  <c r="E492" i="1"/>
  <c r="E515" i="1" s="1"/>
  <c r="E593" i="1"/>
  <c r="G652" i="1"/>
  <c r="G758" i="1"/>
  <c r="I758" i="1"/>
  <c r="G759" i="1" l="1"/>
  <c r="I699" i="1"/>
  <c r="F699" i="1"/>
  <c r="J759" i="1"/>
  <c r="H759" i="1"/>
  <c r="I58" i="1"/>
  <c r="F58" i="1"/>
  <c r="E380" i="1"/>
  <c r="F515" i="1"/>
  <c r="E187" i="1"/>
  <c r="I515" i="1"/>
  <c r="F455" i="1"/>
  <c r="F380" i="1"/>
  <c r="F268" i="1"/>
  <c r="I187" i="1"/>
  <c r="F652" i="1"/>
  <c r="F187" i="1"/>
  <c r="I652" i="1"/>
  <c r="I380" i="1"/>
  <c r="I268" i="1"/>
  <c r="I455" i="1"/>
  <c r="F734" i="1"/>
  <c r="E652" i="1"/>
  <c r="I734" i="1"/>
  <c r="E759" i="1" l="1"/>
  <c r="F759" i="1"/>
  <c r="I759" i="1"/>
</calcChain>
</file>

<file path=xl/sharedStrings.xml><?xml version="1.0" encoding="utf-8"?>
<sst xmlns="http://schemas.openxmlformats.org/spreadsheetml/2006/main" count="770" uniqueCount="501">
  <si>
    <t>EDUC. AID-BLIND &amp; VISUALLY HANDICAPPED CHILDREN</t>
  </si>
  <si>
    <t>SPECIAL TRAINING FOR THE DEAF AND BLIND</t>
  </si>
  <si>
    <t>VOCATIONAL REHABILITATION-DISABLED</t>
  </si>
  <si>
    <t>VOCATIONAL REHABILITATION-BLIND</t>
  </si>
  <si>
    <t>NEIGHBORHOOD YOUTH CENTER</t>
  </si>
  <si>
    <t>CHILD CARE SERVICES</t>
  </si>
  <si>
    <t>EVENSTART</t>
  </si>
  <si>
    <t>SCHOOL READINESS QUALITY ENHANCEMENT</t>
  </si>
  <si>
    <t>RETIREES HEALTH SERVICE COST</t>
  </si>
  <si>
    <t>MUNICIPAL RETIREES HEALTH INSURANCE COST</t>
  </si>
  <si>
    <t>BOARD OF REGENTS FOR HIGHER EDUCATION</t>
  </si>
  <si>
    <t>COMMUNITY TECHNICAL COLLEGE SYSTEM</t>
  </si>
  <si>
    <t>BOARD OF REGENTS</t>
  </si>
  <si>
    <t>DIFFERENTIAL RESPONSE SYSTEM</t>
  </si>
  <si>
    <t>LEGAL AID</t>
  </si>
  <si>
    <t>CRIMINAL JUSTICE INFORMATION SYSTEM</t>
  </si>
  <si>
    <t>JUDGES &amp; COMPENSATION COMMISSIONERS RETIREMENT</t>
  </si>
  <si>
    <t xml:space="preserve">EMERGENCY SPILL RESPONSE </t>
  </si>
  <si>
    <t>SOLID WASTE MANAGEMENT</t>
  </si>
  <si>
    <t>UNDERGROUND STORAGE TANK</t>
  </si>
  <si>
    <t>ENVIRONMENTAL CONSERVATION</t>
  </si>
  <si>
    <t>ENVIRONMENTAL QUALITY</t>
  </si>
  <si>
    <t>COMMUNITY PLANS FOR EARLY CHILDHOOD</t>
  </si>
  <si>
    <t>IMPROVING EARLY LITERACY</t>
  </si>
  <si>
    <t>CHILDREN OF INCARCERATED PARENTS</t>
  </si>
  <si>
    <t>VOLUNTEER SERVICES</t>
  </si>
  <si>
    <t>DEPARTMENT OF CHILDREN AND FAMILIES</t>
  </si>
  <si>
    <t>HEALTH ASSESSMENT AND CONSULTATION</t>
  </si>
  <si>
    <t>GRANTS FOR PSYCHIATRIC CLINICS FOR CHILDREN</t>
  </si>
  <si>
    <t>DAY TREATMENT CENTERS FOR CHILDREN</t>
  </si>
  <si>
    <t>CHILD ABUSE AND NEGLECT INTERVENTION</t>
  </si>
  <si>
    <t>COMMUNITY BASED PREVENTION PROGRAMS</t>
  </si>
  <si>
    <t>FAMILY VIOLENCE OUTREACH AND COUNSELING</t>
  </si>
  <si>
    <t>NO NEXUS SPECIAL EDUCATION</t>
  </si>
  <si>
    <t>FAMILY PRESERVATION SERVICES</t>
  </si>
  <si>
    <t>SUBSTANCE ABUSE TREATMENT</t>
  </si>
  <si>
    <t>CHILD WELFARE SUPPORT SERVICES</t>
  </si>
  <si>
    <t>BOARD AND CARE FOR CHILDREN - ADOPTION</t>
  </si>
  <si>
    <t>BOARD AND CARE FOR CHILDREN - FOSTER</t>
  </si>
  <si>
    <t>INDIVIDUALIZED FAMILY SUPPORTS</t>
  </si>
  <si>
    <t>COMMUNITY KIDCARE</t>
  </si>
  <si>
    <t>CHILDREN'S TRUST FUND</t>
  </si>
  <si>
    <t>JUDICIAL</t>
  </si>
  <si>
    <t>JUDICIAL DEPARTMENT</t>
  </si>
  <si>
    <t>ALTERNATIVE INCARCERATION PROGRAM</t>
  </si>
  <si>
    <t>JUSTICE EDUCATION CENTER, INC.</t>
  </si>
  <si>
    <t>JUVENILE ALTERNATIVE INCARCERATION</t>
  </si>
  <si>
    <t>JUVENILE JUSTICE CENTERS</t>
  </si>
  <si>
    <t>PUBLIC DEFENDER SERVICES COMMISSION</t>
  </si>
  <si>
    <t>NON-FUNCTIONAL</t>
  </si>
  <si>
    <t>DEBT SERVICE</t>
  </si>
  <si>
    <t>CHEFA DAY CARE SECURITY</t>
  </si>
  <si>
    <t>RESERVE FOR SALARY ADJUSTMENTS</t>
  </si>
  <si>
    <t>JUDICIAL REVIEW COUNCIL</t>
  </si>
  <si>
    <t>INTERSTATE ENVIRONMENTAL COMMISSION</t>
  </si>
  <si>
    <t>UNEMPLOYMENT COMPENSATION</t>
  </si>
  <si>
    <t>HIGHER EDUCATION ALTERNATIVE RETIREMENT SYSTEM</t>
  </si>
  <si>
    <t>PENSION AND RETIREMENTS - OTHER STATUTORY</t>
  </si>
  <si>
    <t>TUITION REIMBURSEMENT - TRAINING AND TRAVEL</t>
  </si>
  <si>
    <t>EMPLOYERS SOCIAL SECURITY TAX</t>
  </si>
  <si>
    <t>STATE EMPLOYEES HEALTH SERVICE COST</t>
  </si>
  <si>
    <t>INSURANCE RECOVERIES</t>
  </si>
  <si>
    <t>FLAG RESTORATION</t>
  </si>
  <si>
    <t>REIMBURSE TOWNS - TAX LOSS-STATE PROPERTY</t>
  </si>
  <si>
    <t>LATINO AND PUERTO RICAN AFFAIRS COMMISSION</t>
  </si>
  <si>
    <t>CHILD CARE SERVICES - TANF/CCDBG</t>
  </si>
  <si>
    <t>AMISTAD VESSEL</t>
  </si>
  <si>
    <t>NEW HAVEN ARTS COUNCIL</t>
  </si>
  <si>
    <t>BEARDSLEY ZOO</t>
  </si>
  <si>
    <t>TOURISM DISTRICTS</t>
  </si>
  <si>
    <t>GREATER HARTFORD ARTS COUNCIL</t>
  </si>
  <si>
    <t>MARITIME CENTER AUTHORITY</t>
  </si>
  <si>
    <t>AMISTAD COMMITTEE FOR THE FREEDOM TRAIL</t>
  </si>
  <si>
    <t>SUBSIDIZED ASSISTED LIVING DEMONSTRATION</t>
  </si>
  <si>
    <t>BEHAVIORAL HEALTH MEDICATIONS</t>
  </si>
  <si>
    <t>INFRASTRUCTURE COMMUNITY ACTION PROGRAM</t>
  </si>
  <si>
    <t>COMMUNITY SUPPORT SERVICES</t>
  </si>
  <si>
    <t>JUVENILE JUSTICE OUTREACH SERVICES</t>
  </si>
  <si>
    <t>COVENANT TO CARE</t>
  </si>
  <si>
    <t>SUPPORT SERVICES FOR VETERANS</t>
  </si>
  <si>
    <t>STATE-WIDE MARKETING</t>
  </si>
  <si>
    <t>QUINEBAUG TOURISM</t>
  </si>
  <si>
    <t>EASTERN TOURISM</t>
  </si>
  <si>
    <t>MYSTIC AQUARIUM</t>
  </si>
  <si>
    <t>CENTRAL TOURISM</t>
  </si>
  <si>
    <t>AFTER SCHOOL PROGRAM`</t>
  </si>
  <si>
    <t>CONNECTICUT WRITING PROJECT</t>
  </si>
  <si>
    <t>CHARTER OAK STATE COLLEGE</t>
  </si>
  <si>
    <t>FAMILY SUPPORT SERVICES</t>
  </si>
  <si>
    <t>NEW ENGLAND BOARD OF HIGHER EDUCATION</t>
  </si>
  <si>
    <t>REIMBURSE PROPERTY TAX - DISABILITY EXEMPTION</t>
  </si>
  <si>
    <t>WILDLIFE DISEASE PREVENTION</t>
  </si>
  <si>
    <t>NEW HAVEN FESTIVAL OF ARTS AND IDEAS</t>
  </si>
  <si>
    <t>OFFICE OF THE CHIEF MEDICAL EXAMINER</t>
  </si>
  <si>
    <t>NEIGHBORHOOD CENTER</t>
  </si>
  <si>
    <t>STATEMENT OF APPROPRIATIONS AND EXPENDITURES</t>
  </si>
  <si>
    <t xml:space="preserve">    AGENCY TOTAL</t>
  </si>
  <si>
    <t xml:space="preserve">    TOTAL LEGISLATIVE</t>
  </si>
  <si>
    <t>AND INITIAL</t>
  </si>
  <si>
    <t>REGULATION AND PROTECTION</t>
  </si>
  <si>
    <t xml:space="preserve">    TOTAL GENERAL GOVERNMENT</t>
  </si>
  <si>
    <t xml:space="preserve">    TOTAL REGULATION AND PROTECTION</t>
  </si>
  <si>
    <t xml:space="preserve">    TOTAL CONSERVATION AND DEVELOPMENT</t>
  </si>
  <si>
    <t xml:space="preserve">    TOTAL HEALTH AND HOSPITALS</t>
  </si>
  <si>
    <t xml:space="preserve">    TOTAL HUMAN SERVICES</t>
  </si>
  <si>
    <t xml:space="preserve">    TOTAL EDUCATION, MUSEUMS, LIBRARIES</t>
  </si>
  <si>
    <t xml:space="preserve">    TOTAL CORRECTIONS</t>
  </si>
  <si>
    <t xml:space="preserve">    TOTAL JUDICIAL</t>
  </si>
  <si>
    <t xml:space="preserve">    TOTAL NON-FUNCTIONAL</t>
  </si>
  <si>
    <t xml:space="preserve">    TOTAL BUDGETED APPROPRIATIONS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</si>
  <si>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</si>
  <si>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</si>
  <si>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</si>
  <si>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</si>
  <si>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</si>
  <si>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</si>
  <si>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</si>
  <si>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LEGISLATIVE</t>
  </si>
  <si>
    <t>LEGISLATIVE MANAGEMENT</t>
  </si>
  <si>
    <t>PERSONAL SERVICES</t>
  </si>
  <si>
    <t>OTHER EXPENSES</t>
  </si>
  <si>
    <t>EQUIPMENT</t>
  </si>
  <si>
    <t>INTERIM SALARY/CAUCUS OFFICES</t>
  </si>
  <si>
    <t>INTERSTATE CONFERENCE FUND</t>
  </si>
  <si>
    <t>AUDITORS OF PUBLIC ACCOUNTS</t>
  </si>
  <si>
    <t>COMMISSION ON CHILDREN</t>
  </si>
  <si>
    <t>AFRICAN-AMERICAN AFFAIRS COMMISSION</t>
  </si>
  <si>
    <t>GENERAL GOVERNMENT</t>
  </si>
  <si>
    <t>GOVERNOR'S OFFICE</t>
  </si>
  <si>
    <t>NEW ENGLAND GOVERNORS' CONFERENCE</t>
  </si>
  <si>
    <t>NATIONAL GOVERNORS' ASSOCIATION</t>
  </si>
  <si>
    <t>SECRETARY OF THE STATE</t>
  </si>
  <si>
    <t>LIEUTENANT GOVERNOR'S OFFICE</t>
  </si>
  <si>
    <t>ELECTIONS ENFORCEMENT COMMISSION</t>
  </si>
  <si>
    <t>FREEDOM OF INFORMATION COMMISSION</t>
  </si>
  <si>
    <t>JUDICIAL SELECTION COMMISSION</t>
  </si>
  <si>
    <t>STATE TREASURER</t>
  </si>
  <si>
    <t>STATE COMPTROLLER</t>
  </si>
  <si>
    <t>GOVERNMENTAL ACCOUNTING STANDARDS BOARD</t>
  </si>
  <si>
    <t>DEPARTMENT OF REVENUE SERVICES</t>
  </si>
  <si>
    <t>COLLECTION AND LITIGATION CONTINGENCY FUND</t>
  </si>
  <si>
    <t>OFFICE OF POLICY AND MANAGEMENT</t>
  </si>
  <si>
    <t>AUTOMATED BUDGET SYSTEM &amp; DATA BASE LINK</t>
  </si>
  <si>
    <t>JUSTICE ASSISTANCE GRANTS</t>
  </si>
  <si>
    <t>TAX RELIEF FOR ELDERLY RENTERS</t>
  </si>
  <si>
    <t>DISTRESSED MUNICIPALITIES</t>
  </si>
  <si>
    <t>PROPERTY TAX RELIEF ELDERLY CIRCUIT BREAKER</t>
  </si>
  <si>
    <t>PROPERTY TAX RELIEF ELDERLY FREEZE PROGRAM</t>
  </si>
  <si>
    <t>PROPERTY TAX RELIEF FOR VETERANS</t>
  </si>
  <si>
    <t>CETC WORKFORCE</t>
  </si>
  <si>
    <t>JOBS FUNNEL PROJECTS</t>
  </si>
  <si>
    <t>DEPARTMENT OF ADMINISTRATIVE SERVICES</t>
  </si>
  <si>
    <t>LOSS CONTROL RISK MANAGEMENT</t>
  </si>
  <si>
    <t>QUALITY OF WORK-LIFE</t>
  </si>
  <si>
    <t>REFUNDS OF COLLECTIONS</t>
  </si>
  <si>
    <t>WORKERS' COMPENSATION ADMINISTRATOR</t>
  </si>
  <si>
    <t>MANAGEMENT SERVICES</t>
  </si>
  <si>
    <t>ATTORNEY GENERAL</t>
  </si>
  <si>
    <t>ADJUDICATED CLAIMS</t>
  </si>
  <si>
    <t>DIVISION OF CRIMINAL JUSTICE</t>
  </si>
  <si>
    <t>FORENSIC SEX EVIDENCE EXAMS</t>
  </si>
  <si>
    <t>WITNESS PROTECTION</t>
  </si>
  <si>
    <t>TRAINING AND EDUCATION</t>
  </si>
  <si>
    <t>EXPERT WITNESSES</t>
  </si>
  <si>
    <t>MEDICAID FRAUD CONTROL</t>
  </si>
  <si>
    <t>CRIMINAL JUSTICE COMMISSION</t>
  </si>
  <si>
    <t>STRESS REDUCTION</t>
  </si>
  <si>
    <t>FLEET PURCHASE</t>
  </si>
  <si>
    <t>WORKERS' COMPENSATION CLAIMS</t>
  </si>
  <si>
    <t>BOARD OF FIREARMS PERMIT EXAMINERS</t>
  </si>
  <si>
    <t>MILITARY DEPARTMENT</t>
  </si>
  <si>
    <t>DEPARTMENT OF CONSUMER PROTECTION</t>
  </si>
  <si>
    <t>WORKFORCE INVESTMENT ACT</t>
  </si>
  <si>
    <t>JOBS FIRST EMPLOYMENT SERVICES</t>
  </si>
  <si>
    <t>COMMISSION ON HUMAN RIGHTS AND OPPORTUNITIES</t>
  </si>
  <si>
    <t>MARTIN LUTHER KING, JR. COMMISSION</t>
  </si>
  <si>
    <t>PROTECTION AND ADVOCACY FOR PERSONS WITH DISABILITIES</t>
  </si>
  <si>
    <t>OFFICE OF THE CHILD ADVOCATE</t>
  </si>
  <si>
    <t>CHILD FATALITY REVIEW PANEL</t>
  </si>
  <si>
    <t>CONSERVATION AND DEVELOPMENT</t>
  </si>
  <si>
    <t>DEPARTMENT OF AGRICULTURE</t>
  </si>
  <si>
    <t>TUBERCULOSIS AND BRUCELLOSIS INDEMNITY</t>
  </si>
  <si>
    <t>WIC COUPON PROGRAM FOR FRESH PRODUCE</t>
  </si>
  <si>
    <t>MOSQUITO CONTROL</t>
  </si>
  <si>
    <t>STATE SUPERFUND SITE MAINTENANCE</t>
  </si>
  <si>
    <t>LABORATORY FEES</t>
  </si>
  <si>
    <t>DAM MAINTENANCE</t>
  </si>
  <si>
    <t>NORTHEAST INTERSTATE FOREST FIRE COMPACT</t>
  </si>
  <si>
    <t>THAMES RIVER VALLEY FLOOD CONTROL COMMISSION</t>
  </si>
  <si>
    <t>COUNCIL ON ENVIRONMENTAL QUALITY</t>
  </si>
  <si>
    <t>DEPARTMENT OF ECONOMIC AND COMMUNITY DEVELOPMENT</t>
  </si>
  <si>
    <t>ELDERLY RENTAL REGISTRY AND COUNSELORS</t>
  </si>
  <si>
    <t>CONGREGATE FACILITIES OPERATION COSTS</t>
  </si>
  <si>
    <t>HOUSING ASSISTANCE AND COUNSELING PROGRAM</t>
  </si>
  <si>
    <t>ELDERLY CONGREGATE RENT SUBSIDY</t>
  </si>
  <si>
    <t>TAX ABATEMENT</t>
  </si>
  <si>
    <t>HEALTH AND HOSPITALS</t>
  </si>
  <si>
    <t>DEPARTMENT OF PUBLIC HEALTH</t>
  </si>
  <si>
    <t>YOUNG PARENTS PROGRAM</t>
  </si>
  <si>
    <t>AIDS SERVICES</t>
  </si>
  <si>
    <t>CHILDREN WITH SPECIAL HEALTH CARE NEEDS</t>
  </si>
  <si>
    <t>COMMUNITY HEALTH SERVICES</t>
  </si>
  <si>
    <t>RAPE CRISIS</t>
  </si>
  <si>
    <t>GENETIC DISEASES PROGRAMS</t>
  </si>
  <si>
    <t>LOCAL AND DISTRICT DEPARTMENTS OF HEALTH</t>
  </si>
  <si>
    <t>SCHOOL BASED HEALTH CLINICS</t>
  </si>
  <si>
    <t>MEDICOLEGAL INVESTIGATIONS</t>
  </si>
  <si>
    <t>FAMILY SUPPORT GRANTS</t>
  </si>
  <si>
    <t>COOPERATIVE PLACEMENTS PROGRAM</t>
  </si>
  <si>
    <t>CLINICAL SERVICES</t>
  </si>
  <si>
    <t>EARLY INTERVENTION</t>
  </si>
  <si>
    <t>RENT SUBSIDY PROGRAM</t>
  </si>
  <si>
    <t>EMPLOYMENT OPPORTUNITIES AND DAY SERVICES</t>
  </si>
  <si>
    <t>COMMUNITY RESIDENTIAL SERVICES</t>
  </si>
  <si>
    <t>DEPARTMENT OF MENTAL HEALTH AND ADDICTION SERVICES</t>
  </si>
  <si>
    <t>HOUSING SUPPORTS AND SERVICES</t>
  </si>
  <si>
    <t>MANAGED SERVICE SYSTEM</t>
  </si>
  <si>
    <t>LEGAL SERVICES</t>
  </si>
  <si>
    <t>CONNECTICUT MENTAL HEALTH CENTER</t>
  </si>
  <si>
    <t>PROFESSIONAL SERVICES</t>
  </si>
  <si>
    <t>GENERAL ASSISTANCE MANAGED CARE</t>
  </si>
  <si>
    <t>NURSING HOME SCREENING</t>
  </si>
  <si>
    <t>TBI COMMUNITY SERVICES</t>
  </si>
  <si>
    <t>JAIL DIVERSION</t>
  </si>
  <si>
    <t>GRANTS FOR SUBSTANCE ABUSE SERVICES</t>
  </si>
  <si>
    <t>GRANTS FOR MENTAL HEALTH SERVICES</t>
  </si>
  <si>
    <t>EMPLOYMENT OPPORTUNITIES</t>
  </si>
  <si>
    <t>PSYCHIATRIC SECURITY REVIEW BOARD</t>
  </si>
  <si>
    <t>HUMAN SERVICES</t>
  </si>
  <si>
    <t>DEPARTMENT OF SOCIAL SERVICES</t>
  </si>
  <si>
    <t>STATE FOOD STAMP SUPPLEMENT</t>
  </si>
  <si>
    <t>COMMISSION ON AGING</t>
  </si>
  <si>
    <t>OLD AGE ASSISTANCE</t>
  </si>
  <si>
    <t>AID TO THE BLIND</t>
  </si>
  <si>
    <t>AID TO THE DISABLED</t>
  </si>
  <si>
    <t>TEMPORARY ASSISTANCE TO FAMILIES-TANF</t>
  </si>
  <si>
    <t>EMERGENCY ASSISTANCE</t>
  </si>
  <si>
    <t>FOOD STAMP TRAINING EXPENSES</t>
  </si>
  <si>
    <t>HEALTHY START</t>
  </si>
  <si>
    <t>CONNECTICUT HOME CARE PROGRAM</t>
  </si>
  <si>
    <t>SERVICES TO THE ELDERLY</t>
  </si>
  <si>
    <t>SAFETY NET SERVICES</t>
  </si>
  <si>
    <t>SERVICES FOR PERSONS WITH DISABILITIES</t>
  </si>
  <si>
    <t>NUTRITION ASSISTANCE</t>
  </si>
  <si>
    <t>HOUSING/HOMELESS SERVICES</t>
  </si>
  <si>
    <t>INDEPENDENT LIVING CENTERS</t>
  </si>
  <si>
    <t>STATE ADMINISTERED GENERAL ASSISTANCE</t>
  </si>
  <si>
    <t>SCHOOL READINESS</t>
  </si>
  <si>
    <t>CONNECTICUT CHILDREN'S MEDICAL CENTER</t>
  </si>
  <si>
    <t>COMMUNITY SERVICES</t>
  </si>
  <si>
    <t>TEEN PREGNANCY PREVENTION</t>
  </si>
  <si>
    <t>EDUCATION, MUSEUMS, LIBRARIES</t>
  </si>
  <si>
    <t>DEPARTMENT OF EDUCATION</t>
  </si>
  <si>
    <t>EARLY CHILDHOOD PROGRAM</t>
  </si>
  <si>
    <t>DEVELOPMENT OF MASTERY EXAMS - GRADES 4, 6 AND 8</t>
  </si>
  <si>
    <t>PRIMARY MENTAL HEALTH</t>
  </si>
  <si>
    <t>ADULT EDUCATION ACTION</t>
  </si>
  <si>
    <t>CONNECTICUT PRE-ENGINEERING PROGRAM</t>
  </si>
  <si>
    <t>AMERICAN SCHOOL FOR THE DEAF</t>
  </si>
  <si>
    <t>REGIONAL EDUCATION SERVICES</t>
  </si>
  <si>
    <t>HEAD START SERVICES</t>
  </si>
  <si>
    <t>FAMILY RESOURCE CENTERS</t>
  </si>
  <si>
    <t>VOCATIONAL AGRICULTURE</t>
  </si>
  <si>
    <t>TRANSPORTATION OF SCHOOL CHILDREN</t>
  </si>
  <si>
    <t>ADULT EDUCATION</t>
  </si>
  <si>
    <t>EDUCATION EQUALIZATION GRANTS</t>
  </si>
  <si>
    <t>BILINGUAL EDUCATION</t>
  </si>
  <si>
    <t>PRIORITY SCHOOL DISTRICTS</t>
  </si>
  <si>
    <t>INTERDISTRICT COOPERATION</t>
  </si>
  <si>
    <t>SCHOOL BREAKFAST PROGRAM</t>
  </si>
  <si>
    <t>EXCESS COST - STUDENT BASED</t>
  </si>
  <si>
    <t>NON-PUBLIC SCHOOL TRANSPORTATION</t>
  </si>
  <si>
    <t>YOUTH SERVICE BUREAUS</t>
  </si>
  <si>
    <t>OPEN CHOICE PROGRAM</t>
  </si>
  <si>
    <t>MAGNET SCHOOLS</t>
  </si>
  <si>
    <t>SUPPLEMENTARY RELIEF AND SERVICES</t>
  </si>
  <si>
    <t>STATE LIBRARY</t>
  </si>
  <si>
    <t>STATEWIDE DIGITAL LIBRARY</t>
  </si>
  <si>
    <t>INTERLIBRARY LOAN DELIVERY SERVICE</t>
  </si>
  <si>
    <t>LEGAL/LEGISLATIVE LIBRARY MATERIALS</t>
  </si>
  <si>
    <t>SUPPORT COOPERATING LIBRARY SERVICE UNITS</t>
  </si>
  <si>
    <t>GRANTS TO PUBLIC LIBRARIES</t>
  </si>
  <si>
    <t>CONNECTICARD PAYMENTS</t>
  </si>
  <si>
    <t>MINORITY ADVANCEMENT PROGRAM</t>
  </si>
  <si>
    <t>ALTERNATE ROUTE TO CERTIFICATION</t>
  </si>
  <si>
    <t>NATIONAL SERVICE ACT</t>
  </si>
  <si>
    <t>MINORITY TEACHER INCENTIVE PROGRAM</t>
  </si>
  <si>
    <t>OPERATING EXPENSES</t>
  </si>
  <si>
    <t>UNIVERSITY OF CONNECTICUT</t>
  </si>
  <si>
    <t>UNIVERSITY OF CONNECTICUT HEALTH CENTER</t>
  </si>
  <si>
    <t>TEACHERS' RETIREMENT BOARD</t>
  </si>
  <si>
    <t>RETIREMENT CONTRIBUTIONS</t>
  </si>
  <si>
    <t>CORRECTIONS</t>
  </si>
  <si>
    <t>DEPARTMENT OF CORRECTION</t>
  </si>
  <si>
    <t>STRESS MANAGEMENT</t>
  </si>
  <si>
    <t>INMATE MEDICAL SERVICES</t>
  </si>
  <si>
    <t>AID TO PAROLED AND DISCHARGED INMATES</t>
  </si>
  <si>
    <t>LEGAL SERVICES TO PRISONERS</t>
  </si>
  <si>
    <t>BOARD OF ACCOUNTANCY</t>
  </si>
  <si>
    <t>VETERANS' SERVICE BONUSES</t>
  </si>
  <si>
    <t>STRIDE</t>
  </si>
  <si>
    <t>APPRENTICESHIP PROGRAM</t>
  </si>
  <si>
    <t>DISCHARGE AND DIVERSION SERVICES</t>
  </si>
  <si>
    <t>DEATH BENEFITS FOR STATE EMPLOYEES</t>
  </si>
  <si>
    <t>REIMBURSE TOWNS - TAX LOSS-PRIV. TAX-EXEMPT PROP.</t>
  </si>
  <si>
    <t>CT RIVER VALLEY FLOOD CONTROL COMMISSION</t>
  </si>
  <si>
    <t>N. ENGLAND INTERSTATE WATER POLLUTION COMMISSION</t>
  </si>
  <si>
    <t>HUMAN RESOURCE DEVELOPMENT-HISPANIC PROGRAMS</t>
  </si>
  <si>
    <t>HEALTH &amp; WELFARE SERVICES PUPILS PRIVATE SCHOOLS</t>
  </si>
  <si>
    <t>INFORMATION TECHNOLOGY INITIATIVES</t>
  </si>
  <si>
    <t>DEPARTMENT OF VETERANS' AFFAIRS</t>
  </si>
  <si>
    <t>BURIAL EXPENSES</t>
  </si>
  <si>
    <t>HEADSTONES</t>
  </si>
  <si>
    <t>TUITION REIMBURSEMENT- TRAINING AND TRAVEL</t>
  </si>
  <si>
    <t>EMPLOYEES' REVIEW BOARD</t>
  </si>
  <si>
    <t>HONOR GUARDS</t>
  </si>
  <si>
    <t>CONNECTICUT CAREER RESOURCE NETWORK</t>
  </si>
  <si>
    <t>INCUMBENT WORKER TRAINING</t>
  </si>
  <si>
    <t>OFFICE OF THE VICTIM ADVOCATE</t>
  </si>
  <si>
    <t>OLD STATE HOUSE</t>
  </si>
  <si>
    <t>NATIONAL THEATRE FOR THE DEAF</t>
  </si>
  <si>
    <t>PRISON OVERCROWDING</t>
  </si>
  <si>
    <t>VICTIM SECURITY ACCOUNT</t>
  </si>
  <si>
    <t>UCONN 2000 - DEBT SERVICE</t>
  </si>
  <si>
    <t>RETIRED STATE EMPLOYEES HEALTH SERVICE COST</t>
  </si>
  <si>
    <t>LONGITUDINAL DATA SYSTEM</t>
  </si>
  <si>
    <t>YOUTHFUL OFFENDER STATUS</t>
  </si>
  <si>
    <t>STATE OF CONNECTICUT GENERAL FUND</t>
  </si>
  <si>
    <t>STRIVE</t>
  </si>
  <si>
    <t>SENIOR FOOD VOUCHERS</t>
  </si>
  <si>
    <t>HARTFORD URBAN ARTS GRANT</t>
  </si>
  <si>
    <t>MAIN STREET INITIATIVES</t>
  </si>
  <si>
    <t>OFFICE OF MILITARY AFFAIRS</t>
  </si>
  <si>
    <t>HOME AND COMMUNITY BASED SERVICES</t>
  </si>
  <si>
    <t>SCHOOL ACCOUNTABILITY</t>
  </si>
  <si>
    <t>SHEFF SETTLEMENT</t>
  </si>
  <si>
    <t>YOUTH SERVICE BUREAU ENHANCEMENT</t>
  </si>
  <si>
    <t>HEAD START - EARLY CHILDHOOD LINK</t>
  </si>
  <si>
    <t>COMPUTER ACCESS</t>
  </si>
  <si>
    <t>PROBATE COURT</t>
  </si>
  <si>
    <t>CONTRACTED ATTORNEYS RELATED EXPENSES</t>
  </si>
  <si>
    <t>DEPARTMENT OF DEVELOPMENTAL SERVICES</t>
  </si>
  <si>
    <t>COMMPACT SCHOOLS</t>
  </si>
  <si>
    <t>SPANISH-AMERICAN MERCHANTS ASSOCIATION</t>
  </si>
  <si>
    <t>LABOR MANAGEMENT FUND</t>
  </si>
  <si>
    <t>CHILDREN'S HEALTH INITIATIVE</t>
  </si>
  <si>
    <t>LITIGATION SETTLEMENT</t>
  </si>
  <si>
    <t>CHILD NUTRITION STATE MATCH</t>
  </si>
  <si>
    <t>CT ACADEMY OF SCIENCE AND ENGINEERING</t>
  </si>
  <si>
    <t>OFFICE OF GOVERNMENTAL ACCOUNTABILITY</t>
  </si>
  <si>
    <t>CITIZENS' ELECTION FUND ADMINISTRATION</t>
  </si>
  <si>
    <t>OFFICE OF STATE ETHICS</t>
  </si>
  <si>
    <t>RENTS AND MOVING</t>
  </si>
  <si>
    <t>IT SERVICES</t>
  </si>
  <si>
    <t>CT EDUCATION NETWORK</t>
  </si>
  <si>
    <t>FIRE TRAINING SCHOOL - WILLIMANTIC</t>
  </si>
  <si>
    <t>MAINTENANCE OF STATE-WIDE FIRE RADIO NETWORK</t>
  </si>
  <si>
    <t>FIRE TRAINING SCHOOL - TORRINGTON</t>
  </si>
  <si>
    <t>FIRE TRAINING SCHOOL - NEW HAVEN</t>
  </si>
  <si>
    <t>FIRE TRAINING SCHOOL - DERBY</t>
  </si>
  <si>
    <t>FIRE TRAINING SCHOOL - WOLCOTT</t>
  </si>
  <si>
    <t>FIRE TRAINING SCHOOL - FAIRFIELD</t>
  </si>
  <si>
    <t>FIRE TRAINING SCHOOL - HARTFORD</t>
  </si>
  <si>
    <t>FIRE TRAINING SCHOOL - MIDDLETOWN</t>
  </si>
  <si>
    <t>FIRE TRAINING SCHOOL - STAMFORD</t>
  </si>
  <si>
    <t>DEPARTMENT OF MOTOR VEHICLES</t>
  </si>
  <si>
    <t>NEW BRITAIN ARTS COUNCIL</t>
  </si>
  <si>
    <t>DISCOVERY MUSEUM</t>
  </si>
  <si>
    <t>CT SCIENCE CENTER</t>
  </si>
  <si>
    <t>STEPPING STONES MUSEUM FOR CHILDREN</t>
  </si>
  <si>
    <t>NORTHWESTERN TOURISM</t>
  </si>
  <si>
    <t>TWAIN/STOWE HOMES</t>
  </si>
  <si>
    <t>DEPARTMENT OF EMERGENCY SERVICES AND PUBLIC PROTECTION</t>
  </si>
  <si>
    <t>DEPARTMENT OF ENERGY AND ENVIRONMENTAL PROTECTION</t>
  </si>
  <si>
    <t>GREENWAYS ACCOUNT</t>
  </si>
  <si>
    <t>STATE DEPARTMENT ON AGING</t>
  </si>
  <si>
    <t>COLD CASE UNIT</t>
  </si>
  <si>
    <t>SHOOTING TASKFORCE</t>
  </si>
  <si>
    <t>CAPITOL REGION DEVELOPMENT AUTHORITY</t>
  </si>
  <si>
    <t>NUTMEG GAMES</t>
  </si>
  <si>
    <t>DEPARTMENT OF HOUSING</t>
  </si>
  <si>
    <t>NURSING HOME CONTRACT</t>
  </si>
  <si>
    <t>WRAP AROUND SERVICES</t>
  </si>
  <si>
    <t>COMMISSIONER'S NETWORK</t>
  </si>
  <si>
    <t>NEW OR REPLICATED SCHOOLS</t>
  </si>
  <si>
    <t>BRIDGES TO SUCCESS</t>
  </si>
  <si>
    <t>K-3 READING ASSESSMENT PILOT</t>
  </si>
  <si>
    <t>TALENT DEVELOPMENT</t>
  </si>
  <si>
    <t>KIRKLYN M. KERR GRANT PROGRAM</t>
  </si>
  <si>
    <t>YOUTH VIOLENCE INITIATIVE</t>
  </si>
  <si>
    <t>CONNECTICUT HUMANITIES COUNCIL</t>
  </si>
  <si>
    <t>NONFUNCTIONAL - CHANGE TO ACCRUALS FRINGE</t>
  </si>
  <si>
    <t>PERMANENT COMMISSION ON THE STATUS OF WOMEN</t>
  </si>
  <si>
    <t>ASIAN PACIFIC AMERICAN AFFAIRS COMMISSION</t>
  </si>
  <si>
    <t>LABOR DEPARTMENT</t>
  </si>
  <si>
    <t>AGRICULTURAL EXPERIMENT STATION</t>
  </si>
  <si>
    <t>GOVERNOR'S CONTINGENCY ACCOUNT</t>
  </si>
  <si>
    <t>STATE EMPLOYEES RETIREMENT CONTRIBUTIONS</t>
  </si>
  <si>
    <t xml:space="preserve">INSURANCE - GROUP LIFE </t>
  </si>
  <si>
    <t>CONTRACTING STANDARDS BOARD</t>
  </si>
  <si>
    <t>YOUTH SERVICES PREVENTION</t>
  </si>
  <si>
    <t>CONSERVATION DISTRICTS &amp; SOIL AND WATER COUNCILS</t>
  </si>
  <si>
    <t>SMALL BUSINESS INCUBATOR PROGRAM</t>
  </si>
  <si>
    <t>HYDROGEN/FUEL CELL ECONOMY</t>
  </si>
  <si>
    <t>CCAT-CT MANUFACTURING SUPPLY CHAIN</t>
  </si>
  <si>
    <t>NEIGHBORHOOD MUSIC SCHOOL</t>
  </si>
  <si>
    <t>CONNSTEP</t>
  </si>
  <si>
    <t>DEVELOPMENT RESEARCH AND ECONOMIC ASSISTANCE</t>
  </si>
  <si>
    <t>WOMEN'S BUSINESS CENTER</t>
  </si>
  <si>
    <t>PERFORMING ARTS CENTERS</t>
  </si>
  <si>
    <t>PERFORMING THEATERS GRANT</t>
  </si>
  <si>
    <t>ARTS COMMISSION</t>
  </si>
  <si>
    <t>HOUSING/HOMELESS SERVICES - MUNICIPALITY</t>
  </si>
  <si>
    <t>PRE-TRIAL ACCOUNT</t>
  </si>
  <si>
    <t>MEDICAID</t>
  </si>
  <si>
    <t>PROGRAMS FOR SENIOR CITIZENS</t>
  </si>
  <si>
    <t>COMMON CORE</t>
  </si>
  <si>
    <t>ALTERNATIVE HIGH SCHOOL &amp; ADULT READING PROGRAM</t>
  </si>
  <si>
    <t>SPECIAL MASTER</t>
  </si>
  <si>
    <t>OFFICE OF EARLY CHILDHOOD</t>
  </si>
  <si>
    <t>GOVERNOR'S SCHOLARSHIP</t>
  </si>
  <si>
    <t>REGIONAL BEHAVIORAL HEALTH CONSULTATION</t>
  </si>
  <si>
    <t>JUDGE'S INCREASES</t>
  </si>
  <si>
    <t>CHILDREN'S LAW CENTER</t>
  </si>
  <si>
    <t>COMMERCIAL RECORDING DIVISION</t>
  </si>
  <si>
    <t>SURETY BONDS FOR STATE OFFICIALS AND EMPLOYEES</t>
  </si>
  <si>
    <t>ST INSURANCE AND RISK MANAGEMENT OPERATIONS</t>
  </si>
  <si>
    <t>MAINTENANCE OF COUNTY BASE FIRE RADIO NETWORK</t>
  </si>
  <si>
    <t>POLICE ASSOCIATION OF CONNECTICUT</t>
  </si>
  <si>
    <t>CONNECTICUT STATE FIREFIGHTER'S ASSOCIATION</t>
  </si>
  <si>
    <t>CONNECTICUT'S YOUTH EMPLOYMENT PROGRAM</t>
  </si>
  <si>
    <t xml:space="preserve">CLEAN AIR </t>
  </si>
  <si>
    <t>CT FLAGSHIP PRODUCING THEATERS GRANT</t>
  </si>
  <si>
    <t xml:space="preserve">CHILDHOOD LEAD POISONING </t>
  </si>
  <si>
    <t>SUPPLEMENTAL PAYMENTS FOR MEDICAL SERVICES</t>
  </si>
  <si>
    <t>MEDICAID ADULT REHABILITATION OPTION</t>
  </si>
  <si>
    <t>PERSISTENT VIOLENT FELONY OFFENDERS ACT</t>
  </si>
  <si>
    <t>HUSKY B PROGRAM</t>
  </si>
  <si>
    <t>DMHAS - DISPROPORTIONATE SHARE</t>
  </si>
  <si>
    <t>TEEN PREGNANCY PREVENTION - MUNICIPALITY</t>
  </si>
  <si>
    <t>COMMUNITY SERVICES - MUNICIPALITY</t>
  </si>
  <si>
    <t>PART-TIME INTERPRETERS</t>
  </si>
  <si>
    <t>CONNECTICUT RADIO INFORMATION SERVICE</t>
  </si>
  <si>
    <t>STATE DEPARTMENT OF REHABILITATION</t>
  </si>
  <si>
    <t>LEADERSHIP, EDUCATION, ATHLETICS IN PARTNERSHIP</t>
  </si>
  <si>
    <t>RESOURCE EQUITY ASSESSMENTS</t>
  </si>
  <si>
    <t>PARENT TRUST FUND PROGRAM</t>
  </si>
  <si>
    <t>REGIONAL VOCATIONAL-TECHNICAL SCHOOL SYSTEM</t>
  </si>
  <si>
    <t>HEALTH FOODS INITIATIVE</t>
  </si>
  <si>
    <t xml:space="preserve">AHEC </t>
  </si>
  <si>
    <t>CONNECTICUT STATE UNIVERSITY</t>
  </si>
  <si>
    <t>BOARD OF PARDONS AND PAROLES</t>
  </si>
  <si>
    <t>ASSIGNED COUNSEL - CRIMINAL</t>
  </si>
  <si>
    <t>PENSION OBLIGATION BONDS - TRB</t>
  </si>
  <si>
    <t>B3</t>
  </si>
  <si>
    <t>BT</t>
  </si>
  <si>
    <t>OFFICE OF HIGHER EDUCATION</t>
  </si>
  <si>
    <t>PROJECT LONGEVITY</t>
  </si>
  <si>
    <t>SSMF ADMINISTRATION</t>
  </si>
  <si>
    <t>CUSTOMIZED SERVICES</t>
  </si>
  <si>
    <t>ART MUSEUM CONSORTIUM</t>
  </si>
  <si>
    <t>CT INVENTION CONVENTION</t>
  </si>
  <si>
    <t>LITCHFIELD JAZZ FESTIVAL</t>
  </si>
  <si>
    <t>TRANSFORM CSCU</t>
  </si>
  <si>
    <t>PROGRAM EVALUATION</t>
  </si>
  <si>
    <t>HOMELESS YOUTH</t>
  </si>
  <si>
    <t>JUVENILE PLANNING</t>
  </si>
  <si>
    <t xml:space="preserve">CULTURAL ALLIANCE OF FAIRFIELD </t>
  </si>
  <si>
    <t>GENETIC TESTS IN PATERNITY ACTIONS</t>
  </si>
  <si>
    <t>SUPPORTIVE HOUSING</t>
  </si>
  <si>
    <t>ADMIN - MAGNET SCHOOLS</t>
  </si>
  <si>
    <t>ADMIN - ADULT EDUCATION</t>
  </si>
  <si>
    <t>ADMIN - INTERDISTRICT COOPERATION</t>
  </si>
  <si>
    <t>ADMIN - YOUTH SERVICES BUREAUS</t>
  </si>
  <si>
    <t>ADMIN - AFTER SCHOOL PROGRAMS</t>
  </si>
  <si>
    <t>OPPORTUNITY - LONG TERM UNEMPLOYMENT</t>
  </si>
  <si>
    <t>VETERANS' OPPORTUNITY PILOT</t>
  </si>
  <si>
    <t>YOUNG ADULT SERVICES</t>
  </si>
  <si>
    <t>HUSKY PERFORMANCE MONITORING</t>
  </si>
  <si>
    <t>FISCAL YEAR ENDED JUNE 30, 2016</t>
  </si>
  <si>
    <t>MINOR CAPITAL IMPROVEMENTS</t>
  </si>
  <si>
    <t>SECOND CHANCE INITIATIVES</t>
  </si>
  <si>
    <t>CRADLE TO CAREER</t>
  </si>
  <si>
    <t>2GEN - TANF</t>
  </si>
  <si>
    <t>CONNECTICORPS</t>
  </si>
  <si>
    <t>NEW HAVEN JOBS FUNNEL</t>
  </si>
  <si>
    <t>CONNECTICUT RIVER MUSEUM</t>
  </si>
  <si>
    <t>ARTE INC.</t>
  </si>
  <si>
    <t>CT VIRTUOSI ORCHESTRA</t>
  </si>
  <si>
    <t>BARNUM MUSEUM</t>
  </si>
  <si>
    <t>AUTISM SERVICES</t>
  </si>
  <si>
    <t>BEHAVIORAL SERVICES PROGRAM</t>
  </si>
  <si>
    <t>FAMILY PROGRAMS - TANF</t>
  </si>
  <si>
    <t>DOMESTIC VIOLENCE SHELTERS</t>
  </si>
  <si>
    <t>HR DEVELOPMENT HISPANIC PROGRAMS - MUNICIPALITY</t>
  </si>
  <si>
    <t>EMPLOYMENT OPPORTUNITIES-BLIND AND DISABLED</t>
  </si>
  <si>
    <t>SCHOOL BASED DIVERSION INITIATIVE</t>
  </si>
  <si>
    <t>EARLY HEAD START-CHILD CARE PARTNERSHIP</t>
  </si>
  <si>
    <t>NEXT GENERATION CONNECTICUT</t>
  </si>
  <si>
    <t>BIOSCIENCE</t>
  </si>
  <si>
    <t>BOARD &amp; CARE FOR CHILDREN-SHORT TERM/RESIDENTIAL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</si>
</sst>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0"/>
      <name val="Times New Roman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Accounting"/>
      <sz val="10"/>
      <color indexed="8"/>
      <name val="Times New Roman"/>
      <family val="1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41" fontId="4" fillId="0" borderId="0" xfId="1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41" fontId="4" fillId="0" borderId="0" xfId="1" applyNumberFormat="1" applyFont="1" applyAlignment="1">
      <alignment horizontal="left"/>
    </xf>
    <xf numFmtId="41" fontId="4" fillId="0" borderId="0" xfId="0" applyNumberFormat="1" applyFont="1"/>
    <xf numFmtId="0" fontId="6" fillId="0" borderId="0" xfId="0" applyFont="1"/>
    <xf numFmtId="41" fontId="7" fillId="0" borderId="0" xfId="0" applyNumberFormat="1" applyFont="1"/>
    <xf numFmtId="41" fontId="8" fillId="0" borderId="0" xfId="0" applyNumberFormat="1" applyFont="1"/>
    <xf numFmtId="0" fontId="0" fillId="0" borderId="0" xfId="0" applyFill="1"/>
    <xf numFmtId="0" fontId="0" fillId="0" borderId="0" xfId="0" applyFill="1" applyAlignment="1"/>
    <xf numFmtId="164" fontId="0" fillId="0" borderId="0" xfId="0" applyNumberFormat="1"/>
    <xf numFmtId="164" fontId="4" fillId="0" borderId="0" xfId="1" applyNumberFormat="1" applyFont="1" applyAlignment="1">
      <alignment horizontal="center"/>
    </xf>
    <xf numFmtId="164" fontId="7" fillId="0" borderId="0" xfId="0" applyNumberFormat="1" applyFont="1"/>
    <xf numFmtId="164" fontId="4" fillId="0" borderId="0" xfId="1" applyNumberFormat="1" applyFont="1" applyFill="1" applyAlignment="1">
      <alignment horizontal="center"/>
    </xf>
    <xf numFmtId="41" fontId="4" fillId="0" borderId="0" xfId="1" applyNumberFormat="1" applyFont="1" applyFill="1" applyAlignment="1">
      <alignment horizontal="center"/>
    </xf>
    <xf numFmtId="41" fontId="0" fillId="0" borderId="0" xfId="1" applyNumberFormat="1" applyFont="1"/>
    <xf numFmtId="42" fontId="0" fillId="0" borderId="0" xfId="2" applyNumberFormat="1" applyFont="1"/>
    <xf numFmtId="41" fontId="6" fillId="0" borderId="0" xfId="1" applyNumberFormat="1" applyFont="1" applyAlignment="1">
      <alignment horizontal="center"/>
    </xf>
    <xf numFmtId="41" fontId="4" fillId="0" borderId="0" xfId="1" applyNumberFormat="1" applyFont="1"/>
    <xf numFmtId="41" fontId="9" fillId="0" borderId="0" xfId="1" applyNumberFormat="1" applyFont="1" applyFill="1" applyBorder="1" applyAlignment="1"/>
    <xf numFmtId="41" fontId="6" fillId="0" borderId="0" xfId="1" applyNumberFormat="1" applyFont="1"/>
    <xf numFmtId="41" fontId="8" fillId="0" borderId="0" xfId="1" applyNumberFormat="1" applyFont="1"/>
    <xf numFmtId="41" fontId="7" fillId="0" borderId="0" xfId="1" applyNumberFormat="1" applyFont="1"/>
    <xf numFmtId="0" fontId="1" fillId="0" borderId="0" xfId="0" applyFont="1"/>
    <xf numFmtId="41" fontId="1" fillId="0" borderId="0" xfId="1" applyNumberFormat="1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1" fontId="11" fillId="0" borderId="0" xfId="1" applyNumberFormat="1" applyFont="1" applyFill="1" applyBorder="1" applyAlignment="1"/>
    <xf numFmtId="0" fontId="0" fillId="0" borderId="0" xfId="0" applyFont="1" applyFill="1"/>
    <xf numFmtId="0" fontId="0" fillId="0" borderId="0" xfId="0" applyAlignment="1">
      <alignment horizontal="center"/>
    </xf>
    <xf numFmtId="165" fontId="8" fillId="0" borderId="0" xfId="2" applyNumberFormat="1" applyFont="1"/>
    <xf numFmtId="41" fontId="1" fillId="0" borderId="0" xfId="1" applyNumberFormat="1" applyFont="1" applyFill="1"/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/>
    </xf>
    <xf numFmtId="43" fontId="1" fillId="0" borderId="0" xfId="1" applyFont="1" applyBorder="1" applyAlignment="1">
      <alignment horizontal="center" vertical="center" wrapText="1"/>
    </xf>
    <xf numFmtId="43" fontId="1" fillId="0" borderId="0" xfId="1" applyFont="1" applyFill="1" applyBorder="1" applyAlignment="1">
      <alignment vertical="center" wrapText="1"/>
    </xf>
    <xf numFmtId="165" fontId="12" fillId="0" borderId="0" xfId="2" applyNumberFormat="1" applyFont="1" applyFill="1" applyAlignment="1">
      <alignment horizontal="center"/>
    </xf>
    <xf numFmtId="164" fontId="12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41" fontId="0" fillId="0" borderId="0" xfId="1" applyNumberFormat="1" applyFont="1" applyFill="1"/>
    <xf numFmtId="41" fontId="4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61"/>
  <sheetViews>
    <sheetView showGridLines="0" tabSelected="1" topLeftCell="B1" zoomScaleNormal="100" workbookViewId="0">
      <pane ySplit="7" topLeftCell="A723" activePane="bottomLeft" state="frozen"/>
      <selection pane="bottomLeft" activeCell="E775" sqref="E775"/>
    </sheetView>
  </sheetViews>
  <sheetFormatPr defaultRowHeight="12.75" x14ac:dyDescent="0.2"/>
  <cols>
    <col min="1" max="1" width="4" hidden="1" customWidth="1"/>
    <col min="2" max="2" width="6.6640625" style="12" customWidth="1"/>
    <col min="3" max="3" width="58.6640625" customWidth="1"/>
    <col min="4" max="4" width="2.1640625" customWidth="1"/>
    <col min="5" max="5" width="18.33203125" style="1" customWidth="1"/>
    <col min="6" max="6" width="20.33203125" style="1" customWidth="1"/>
    <col min="7" max="7" width="21.83203125" style="14" customWidth="1"/>
    <col min="8" max="8" width="18.33203125" style="14" customWidth="1"/>
    <col min="9" max="10" width="15.33203125" style="1" customWidth="1"/>
  </cols>
  <sheetData>
    <row r="1" spans="2:10" ht="20.25" x14ac:dyDescent="0.3">
      <c r="B1" s="2" t="s">
        <v>327</v>
      </c>
      <c r="D1" s="2"/>
    </row>
    <row r="2" spans="2:10" ht="15.95" customHeight="1" x14ac:dyDescent="0.3">
      <c r="B2" s="3" t="s">
        <v>95</v>
      </c>
      <c r="D2" s="3"/>
    </row>
    <row r="3" spans="2:10" ht="15.95" customHeight="1" x14ac:dyDescent="0.3">
      <c r="B3" s="3" t="s">
        <v>479</v>
      </c>
      <c r="D3" s="3"/>
    </row>
    <row r="4" spans="2:10" x14ac:dyDescent="0.2">
      <c r="E4" s="4" t="s">
        <v>116</v>
      </c>
      <c r="F4" s="4"/>
      <c r="G4" s="15"/>
      <c r="J4" s="4"/>
    </row>
    <row r="5" spans="2:10" x14ac:dyDescent="0.2">
      <c r="E5" s="4" t="s">
        <v>98</v>
      </c>
      <c r="F5" s="18" t="s">
        <v>110</v>
      </c>
      <c r="G5" s="17" t="s">
        <v>111</v>
      </c>
      <c r="H5" s="17"/>
      <c r="I5" s="46" t="s">
        <v>112</v>
      </c>
      <c r="J5" s="46"/>
    </row>
    <row r="6" spans="2:10" x14ac:dyDescent="0.2">
      <c r="D6" s="7" t="s">
        <v>112</v>
      </c>
      <c r="F6" s="18" t="s">
        <v>113</v>
      </c>
      <c r="G6" s="17" t="s">
        <v>112</v>
      </c>
      <c r="H6" s="17" t="s">
        <v>114</v>
      </c>
      <c r="I6" s="4" t="s">
        <v>115</v>
      </c>
      <c r="J6" s="4" t="s">
        <v>116</v>
      </c>
    </row>
    <row r="7" spans="2:10" ht="3.95" customHeight="1" x14ac:dyDescent="0.2">
      <c r="D7" s="7"/>
      <c r="F7" s="4"/>
      <c r="G7" s="15"/>
      <c r="H7" s="15"/>
      <c r="I7" s="4"/>
      <c r="J7" s="4"/>
    </row>
    <row r="8" spans="2:10" ht="17.45" customHeight="1" x14ac:dyDescent="0.3">
      <c r="B8" s="3" t="s">
        <v>117</v>
      </c>
      <c r="D8" s="3"/>
    </row>
    <row r="9" spans="2:10" ht="15" customHeight="1" x14ac:dyDescent="0.25">
      <c r="B9" s="6" t="s">
        <v>118</v>
      </c>
      <c r="D9" s="6"/>
    </row>
    <row r="10" spans="2:10" x14ac:dyDescent="0.2">
      <c r="B10" s="12">
        <v>10010</v>
      </c>
      <c r="C10" t="s">
        <v>119</v>
      </c>
      <c r="E10" s="20">
        <v>48856926</v>
      </c>
      <c r="F10" s="20">
        <f>G10-E10</f>
        <v>-2000000</v>
      </c>
      <c r="G10" s="42">
        <v>46856926</v>
      </c>
      <c r="H10" s="42">
        <v>43029937</v>
      </c>
      <c r="I10" s="20">
        <f>G10-H10-J10</f>
        <v>3826989</v>
      </c>
      <c r="J10" s="20">
        <v>0</v>
      </c>
    </row>
    <row r="11" spans="2:10" x14ac:dyDescent="0.2">
      <c r="B11" s="12">
        <v>10020</v>
      </c>
      <c r="C11" t="s">
        <v>120</v>
      </c>
      <c r="E11" s="19">
        <f>17008514+213500</f>
        <v>17222014</v>
      </c>
      <c r="F11" s="19">
        <f>G11-E11</f>
        <v>-6658</v>
      </c>
      <c r="G11" s="43">
        <v>17215356</v>
      </c>
      <c r="H11" s="43">
        <v>14829043</v>
      </c>
      <c r="I11" s="19">
        <f>G11-H11-J11</f>
        <v>2290313</v>
      </c>
      <c r="J11" s="19">
        <v>96000</v>
      </c>
    </row>
    <row r="12" spans="2:10" x14ac:dyDescent="0.2">
      <c r="B12" s="12">
        <v>10050</v>
      </c>
      <c r="C12" t="s">
        <v>121</v>
      </c>
      <c r="E12" s="19">
        <v>375100</v>
      </c>
      <c r="F12" s="19">
        <f t="shared" ref="F12:F19" si="0">G12-E12</f>
        <v>0</v>
      </c>
      <c r="G12" s="43">
        <v>375100</v>
      </c>
      <c r="H12" s="43">
        <v>54928</v>
      </c>
      <c r="I12" s="19">
        <f t="shared" ref="I12:I19" si="1">G12-H12-J12</f>
        <v>320172</v>
      </c>
      <c r="J12" s="19">
        <v>0</v>
      </c>
    </row>
    <row r="13" spans="2:10" x14ac:dyDescent="0.2">
      <c r="B13" s="12">
        <v>12049</v>
      </c>
      <c r="C13" t="s">
        <v>62</v>
      </c>
      <c r="E13" s="19">
        <v>70312</v>
      </c>
      <c r="F13" s="19">
        <f t="shared" si="0"/>
        <v>0</v>
      </c>
      <c r="G13" s="43">
        <v>70312</v>
      </c>
      <c r="H13" s="43">
        <v>4882</v>
      </c>
      <c r="I13" s="19">
        <f t="shared" si="1"/>
        <v>65430</v>
      </c>
      <c r="J13" s="19">
        <v>0</v>
      </c>
    </row>
    <row r="14" spans="2:10" x14ac:dyDescent="0.2">
      <c r="B14" s="12">
        <v>12129</v>
      </c>
      <c r="C14" s="27" t="s">
        <v>480</v>
      </c>
      <c r="E14" s="19">
        <v>380000</v>
      </c>
      <c r="F14" s="19">
        <f t="shared" ref="F14" si="2">G14-E14</f>
        <v>0</v>
      </c>
      <c r="G14" s="43">
        <v>380000</v>
      </c>
      <c r="H14" s="43">
        <v>0</v>
      </c>
      <c r="I14" s="19">
        <f t="shared" ref="I14" si="3">G14-H14-J14</f>
        <v>380000</v>
      </c>
      <c r="J14" s="19">
        <v>0</v>
      </c>
    </row>
    <row r="15" spans="2:10" x14ac:dyDescent="0.2">
      <c r="B15" s="12">
        <v>12210</v>
      </c>
      <c r="C15" t="s">
        <v>122</v>
      </c>
      <c r="E15" s="19">
        <v>641942</v>
      </c>
      <c r="F15" s="19">
        <f t="shared" si="0"/>
        <v>0</v>
      </c>
      <c r="G15" s="43">
        <v>641942</v>
      </c>
      <c r="H15" s="43">
        <v>613031</v>
      </c>
      <c r="I15" s="19">
        <f t="shared" si="1"/>
        <v>28911</v>
      </c>
      <c r="J15" s="19">
        <v>0</v>
      </c>
    </row>
    <row r="16" spans="2:10" x14ac:dyDescent="0.2">
      <c r="B16" s="12">
        <v>12384</v>
      </c>
      <c r="C16" t="s">
        <v>348</v>
      </c>
      <c r="E16" s="19">
        <f>684650</f>
        <v>684650</v>
      </c>
      <c r="F16" s="19">
        <f t="shared" si="0"/>
        <v>0</v>
      </c>
      <c r="G16" s="43">
        <v>684650</v>
      </c>
      <c r="H16" s="43">
        <v>604250</v>
      </c>
      <c r="I16" s="19">
        <f t="shared" si="1"/>
        <v>80400</v>
      </c>
      <c r="J16" s="19">
        <v>0</v>
      </c>
    </row>
    <row r="17" spans="1:10" x14ac:dyDescent="0.2">
      <c r="B17" s="12">
        <v>12445</v>
      </c>
      <c r="C17" t="s">
        <v>319</v>
      </c>
      <c r="E17" s="19">
        <v>569724</v>
      </c>
      <c r="F17" s="19">
        <f t="shared" si="0"/>
        <v>0</v>
      </c>
      <c r="G17" s="43">
        <v>569724</v>
      </c>
      <c r="H17" s="43">
        <v>542747</v>
      </c>
      <c r="I17" s="19">
        <f t="shared" si="1"/>
        <v>26977</v>
      </c>
      <c r="J17" s="19">
        <v>0</v>
      </c>
    </row>
    <row r="18" spans="1:10" x14ac:dyDescent="0.2">
      <c r="B18" s="12">
        <v>16057</v>
      </c>
      <c r="C18" t="s">
        <v>123</v>
      </c>
      <c r="E18" s="19">
        <v>394288</v>
      </c>
      <c r="F18" s="19">
        <f t="shared" si="0"/>
        <v>0</v>
      </c>
      <c r="G18" s="43">
        <v>394288</v>
      </c>
      <c r="H18" s="43">
        <v>365568</v>
      </c>
      <c r="I18" s="19">
        <f t="shared" si="1"/>
        <v>28720</v>
      </c>
      <c r="J18" s="19">
        <v>0</v>
      </c>
    </row>
    <row r="19" spans="1:10" x14ac:dyDescent="0.2">
      <c r="B19" s="12">
        <v>16130</v>
      </c>
      <c r="C19" t="s">
        <v>89</v>
      </c>
      <c r="E19" s="19">
        <v>179788</v>
      </c>
      <c r="F19" s="19">
        <f t="shared" si="0"/>
        <v>6658</v>
      </c>
      <c r="G19" s="43">
        <v>186446</v>
      </c>
      <c r="H19" s="43">
        <v>183750</v>
      </c>
      <c r="I19" s="19">
        <f t="shared" si="1"/>
        <v>2696</v>
      </c>
      <c r="J19" s="19">
        <v>0</v>
      </c>
    </row>
    <row r="20" spans="1:10" x14ac:dyDescent="0.2">
      <c r="A20" s="34" t="s">
        <v>454</v>
      </c>
      <c r="C20" s="5" t="s">
        <v>96</v>
      </c>
      <c r="D20" s="5"/>
      <c r="E20" s="22">
        <f t="shared" ref="E20:J20" si="4">SUM(E10:E19)</f>
        <v>69374744</v>
      </c>
      <c r="F20" s="22">
        <f t="shared" si="4"/>
        <v>-2000000</v>
      </c>
      <c r="G20" s="22">
        <f t="shared" si="4"/>
        <v>67374744</v>
      </c>
      <c r="H20" s="22">
        <f t="shared" si="4"/>
        <v>60228136</v>
      </c>
      <c r="I20" s="22">
        <f t="shared" si="4"/>
        <v>7050608</v>
      </c>
      <c r="J20" s="22">
        <f t="shared" si="4"/>
        <v>96000</v>
      </c>
    </row>
    <row r="21" spans="1:10" x14ac:dyDescent="0.2">
      <c r="G21" s="1"/>
      <c r="H21" s="1"/>
    </row>
    <row r="22" spans="1:10" ht="15.75" x14ac:dyDescent="0.25">
      <c r="B22" s="6" t="s">
        <v>124</v>
      </c>
      <c r="D22" s="6"/>
      <c r="G22" s="1"/>
      <c r="H22" s="1"/>
    </row>
    <row r="23" spans="1:10" x14ac:dyDescent="0.2">
      <c r="B23" s="12">
        <v>10010</v>
      </c>
      <c r="C23" t="s">
        <v>119</v>
      </c>
      <c r="E23" s="19">
        <v>12225412</v>
      </c>
      <c r="F23" s="19">
        <f>G23-E23</f>
        <v>-40011</v>
      </c>
      <c r="G23" s="43">
        <v>12185401</v>
      </c>
      <c r="H23" s="43">
        <v>10899914</v>
      </c>
      <c r="I23" s="19">
        <f t="shared" ref="I23:I25" si="5">G23-H23-J23</f>
        <v>1285487</v>
      </c>
      <c r="J23" s="19">
        <v>0</v>
      </c>
    </row>
    <row r="24" spans="1:10" x14ac:dyDescent="0.2">
      <c r="B24" s="12">
        <v>10020</v>
      </c>
      <c r="C24" t="s">
        <v>120</v>
      </c>
      <c r="E24" s="19">
        <v>400115</v>
      </c>
      <c r="F24" s="19">
        <f>G24-E24</f>
        <v>40011</v>
      </c>
      <c r="G24" s="43">
        <v>440126</v>
      </c>
      <c r="H24" s="43">
        <v>367581</v>
      </c>
      <c r="I24" s="19">
        <f t="shared" si="5"/>
        <v>72545</v>
      </c>
      <c r="J24" s="19">
        <v>0</v>
      </c>
    </row>
    <row r="25" spans="1:10" x14ac:dyDescent="0.2">
      <c r="B25" s="12">
        <v>10050</v>
      </c>
      <c r="C25" t="s">
        <v>121</v>
      </c>
      <c r="E25" s="19">
        <v>10000</v>
      </c>
      <c r="F25" s="19">
        <f>G25-E25</f>
        <v>0</v>
      </c>
      <c r="G25" s="43">
        <v>10000</v>
      </c>
      <c r="H25" s="43">
        <v>0</v>
      </c>
      <c r="I25" s="19">
        <f t="shared" si="5"/>
        <v>10000</v>
      </c>
      <c r="J25" s="19">
        <v>0</v>
      </c>
    </row>
    <row r="26" spans="1:10" x14ac:dyDescent="0.2">
      <c r="A26" s="34" t="s">
        <v>454</v>
      </c>
      <c r="C26" s="5" t="s">
        <v>96</v>
      </c>
      <c r="E26" s="22">
        <f t="shared" ref="E26:J26" si="6">SUM(E23:E25)</f>
        <v>12635527</v>
      </c>
      <c r="F26" s="22">
        <f t="shared" si="6"/>
        <v>0</v>
      </c>
      <c r="G26" s="22">
        <f t="shared" si="6"/>
        <v>12635527</v>
      </c>
      <c r="H26" s="22">
        <f t="shared" si="6"/>
        <v>11267495</v>
      </c>
      <c r="I26" s="22">
        <f t="shared" si="6"/>
        <v>1368032</v>
      </c>
      <c r="J26" s="22">
        <f t="shared" si="6"/>
        <v>0</v>
      </c>
    </row>
    <row r="27" spans="1:10" x14ac:dyDescent="0.2">
      <c r="G27" s="1"/>
      <c r="H27" s="1"/>
    </row>
    <row r="28" spans="1:10" ht="15.75" x14ac:dyDescent="0.25">
      <c r="B28" s="6" t="s">
        <v>231</v>
      </c>
      <c r="D28" s="6"/>
      <c r="G28" s="1"/>
      <c r="H28" s="1"/>
    </row>
    <row r="29" spans="1:10" x14ac:dyDescent="0.2">
      <c r="B29" s="12">
        <v>10010</v>
      </c>
      <c r="C29" t="s">
        <v>119</v>
      </c>
      <c r="E29" s="23">
        <v>416393</v>
      </c>
      <c r="F29" s="19">
        <f>G29-E29</f>
        <v>0</v>
      </c>
      <c r="G29" s="43">
        <v>416393</v>
      </c>
      <c r="H29" s="43">
        <v>426419</v>
      </c>
      <c r="I29" s="19">
        <f t="shared" ref="I29:I30" si="7">G29-H29-J29</f>
        <v>-10026</v>
      </c>
      <c r="J29" s="19">
        <v>0</v>
      </c>
    </row>
    <row r="30" spans="1:10" x14ac:dyDescent="0.2">
      <c r="B30" s="12">
        <v>10020</v>
      </c>
      <c r="C30" t="s">
        <v>120</v>
      </c>
      <c r="E30" s="23">
        <v>38236</v>
      </c>
      <c r="F30" s="19">
        <f>G30-E30</f>
        <v>0</v>
      </c>
      <c r="G30" s="43">
        <v>38236</v>
      </c>
      <c r="H30" s="43">
        <v>10868</v>
      </c>
      <c r="I30" s="19">
        <f t="shared" si="7"/>
        <v>27368</v>
      </c>
      <c r="J30" s="19">
        <v>0</v>
      </c>
    </row>
    <row r="31" spans="1:10" x14ac:dyDescent="0.2">
      <c r="A31" s="34" t="s">
        <v>454</v>
      </c>
      <c r="C31" s="5" t="s">
        <v>96</v>
      </c>
      <c r="E31" s="22">
        <f t="shared" ref="E31:J31" si="8">SUM(E29:E30)</f>
        <v>454629</v>
      </c>
      <c r="F31" s="22">
        <f t="shared" si="8"/>
        <v>0</v>
      </c>
      <c r="G31" s="22">
        <f t="shared" si="8"/>
        <v>454629</v>
      </c>
      <c r="H31" s="22">
        <f t="shared" si="8"/>
        <v>437287</v>
      </c>
      <c r="I31" s="22">
        <f t="shared" si="8"/>
        <v>17342</v>
      </c>
      <c r="J31" s="22">
        <f t="shared" si="8"/>
        <v>0</v>
      </c>
    </row>
    <row r="32" spans="1:10" x14ac:dyDescent="0.2">
      <c r="G32" s="1"/>
      <c r="H32" s="1"/>
    </row>
    <row r="33" spans="1:10" ht="15.75" x14ac:dyDescent="0.25">
      <c r="B33" s="6" t="s">
        <v>392</v>
      </c>
      <c r="D33" s="6"/>
      <c r="G33" s="1"/>
      <c r="H33" s="1"/>
    </row>
    <row r="34" spans="1:10" x14ac:dyDescent="0.2">
      <c r="B34" s="12">
        <v>10010</v>
      </c>
      <c r="C34" t="s">
        <v>119</v>
      </c>
      <c r="E34" s="23">
        <v>541016</v>
      </c>
      <c r="F34" s="19">
        <f>G34-E34</f>
        <v>0</v>
      </c>
      <c r="G34" s="43">
        <v>541016</v>
      </c>
      <c r="H34" s="43">
        <v>468701</v>
      </c>
      <c r="I34" s="19">
        <f t="shared" ref="I34:I36" si="9">G34-H34-J34</f>
        <v>72315</v>
      </c>
      <c r="J34" s="19">
        <v>0</v>
      </c>
    </row>
    <row r="35" spans="1:10" x14ac:dyDescent="0.2">
      <c r="B35" s="12">
        <v>10020</v>
      </c>
      <c r="C35" t="s">
        <v>120</v>
      </c>
      <c r="E35" s="23">
        <v>83864</v>
      </c>
      <c r="F35" s="19">
        <f>G35-E35</f>
        <v>0</v>
      </c>
      <c r="G35" s="43">
        <v>83864</v>
      </c>
      <c r="H35" s="43">
        <v>29180</v>
      </c>
      <c r="I35" s="19">
        <f t="shared" si="9"/>
        <v>54684</v>
      </c>
      <c r="J35" s="19">
        <v>0</v>
      </c>
    </row>
    <row r="36" spans="1:10" x14ac:dyDescent="0.2">
      <c r="B36" s="12">
        <v>10050</v>
      </c>
      <c r="C36" t="s">
        <v>121</v>
      </c>
      <c r="E36" s="23">
        <v>1000</v>
      </c>
      <c r="F36" s="19">
        <f>G36-E36</f>
        <v>0</v>
      </c>
      <c r="G36" s="43">
        <v>1000</v>
      </c>
      <c r="H36" s="43">
        <v>0</v>
      </c>
      <c r="I36" s="19">
        <f t="shared" si="9"/>
        <v>1000</v>
      </c>
      <c r="J36" s="19">
        <v>0</v>
      </c>
    </row>
    <row r="37" spans="1:10" x14ac:dyDescent="0.2">
      <c r="A37" s="34" t="s">
        <v>454</v>
      </c>
      <c r="C37" s="5" t="s">
        <v>96</v>
      </c>
      <c r="E37" s="22">
        <f t="shared" ref="E37:J37" si="10">SUM(E34:E36)</f>
        <v>625880</v>
      </c>
      <c r="F37" s="22">
        <f t="shared" si="10"/>
        <v>0</v>
      </c>
      <c r="G37" s="22">
        <f t="shared" si="10"/>
        <v>625880</v>
      </c>
      <c r="H37" s="22">
        <f t="shared" si="10"/>
        <v>497881</v>
      </c>
      <c r="I37" s="22">
        <f t="shared" si="10"/>
        <v>127999</v>
      </c>
      <c r="J37" s="22">
        <f t="shared" si="10"/>
        <v>0</v>
      </c>
    </row>
    <row r="38" spans="1:10" x14ac:dyDescent="0.2">
      <c r="G38" s="1"/>
      <c r="H38" s="1"/>
    </row>
    <row r="39" spans="1:10" ht="15.75" x14ac:dyDescent="0.25">
      <c r="B39" s="6" t="s">
        <v>125</v>
      </c>
      <c r="D39" s="6"/>
      <c r="G39" s="1"/>
      <c r="H39" s="1"/>
    </row>
    <row r="40" spans="1:10" x14ac:dyDescent="0.2">
      <c r="B40" s="12">
        <v>10010</v>
      </c>
      <c r="C40" t="s">
        <v>119</v>
      </c>
      <c r="E40" s="23">
        <v>668389</v>
      </c>
      <c r="F40" s="19">
        <f>G40-E40</f>
        <v>0</v>
      </c>
      <c r="G40" s="43">
        <v>668389</v>
      </c>
      <c r="H40" s="43">
        <v>697006</v>
      </c>
      <c r="I40" s="19">
        <f t="shared" ref="I40:I41" si="11">G40-H40-J40</f>
        <v>-28617</v>
      </c>
      <c r="J40" s="19">
        <v>0</v>
      </c>
    </row>
    <row r="41" spans="1:10" x14ac:dyDescent="0.2">
      <c r="B41" s="12">
        <v>10020</v>
      </c>
      <c r="C41" t="s">
        <v>120</v>
      </c>
      <c r="E41" s="23">
        <v>100932</v>
      </c>
      <c r="F41" s="19">
        <f>G41-E41</f>
        <v>0</v>
      </c>
      <c r="G41" s="43">
        <v>100932</v>
      </c>
      <c r="H41" s="43">
        <v>66414</v>
      </c>
      <c r="I41" s="19">
        <f t="shared" si="11"/>
        <v>34518</v>
      </c>
      <c r="J41" s="19">
        <v>0</v>
      </c>
    </row>
    <row r="42" spans="1:10" x14ac:dyDescent="0.2">
      <c r="A42" s="34" t="s">
        <v>454</v>
      </c>
      <c r="C42" s="5" t="s">
        <v>96</v>
      </c>
      <c r="E42" s="22">
        <f t="shared" ref="E42:J42" si="12">SUM(E40:E41)</f>
        <v>769321</v>
      </c>
      <c r="F42" s="22">
        <f t="shared" si="12"/>
        <v>0</v>
      </c>
      <c r="G42" s="22">
        <f t="shared" si="12"/>
        <v>769321</v>
      </c>
      <c r="H42" s="22">
        <f t="shared" si="12"/>
        <v>763420</v>
      </c>
      <c r="I42" s="22">
        <f t="shared" si="12"/>
        <v>5901</v>
      </c>
      <c r="J42" s="22">
        <f t="shared" si="12"/>
        <v>0</v>
      </c>
    </row>
    <row r="43" spans="1:10" x14ac:dyDescent="0.2">
      <c r="G43" s="1"/>
      <c r="H43" s="1"/>
    </row>
    <row r="44" spans="1:10" ht="15.75" x14ac:dyDescent="0.25">
      <c r="B44" s="6" t="s">
        <v>64</v>
      </c>
      <c r="D44" s="6"/>
      <c r="G44" s="1"/>
      <c r="H44" s="1"/>
    </row>
    <row r="45" spans="1:10" x14ac:dyDescent="0.2">
      <c r="B45" s="12">
        <v>10010</v>
      </c>
      <c r="C45" t="s">
        <v>119</v>
      </c>
      <c r="E45" s="23">
        <v>418191</v>
      </c>
      <c r="F45" s="19">
        <f>G45-E45</f>
        <v>0</v>
      </c>
      <c r="G45" s="43">
        <v>418191</v>
      </c>
      <c r="H45" s="43">
        <v>376268</v>
      </c>
      <c r="I45" s="19">
        <f t="shared" ref="I45:I46" si="13">G45-H45-J45</f>
        <v>41923</v>
      </c>
      <c r="J45" s="19">
        <v>0</v>
      </c>
    </row>
    <row r="46" spans="1:10" x14ac:dyDescent="0.2">
      <c r="B46" s="12">
        <v>10020</v>
      </c>
      <c r="C46" t="s">
        <v>120</v>
      </c>
      <c r="E46" s="23">
        <v>27290</v>
      </c>
      <c r="F46" s="19">
        <f>G46-E46</f>
        <v>0</v>
      </c>
      <c r="G46" s="43">
        <v>27290</v>
      </c>
      <c r="H46" s="43">
        <v>18960</v>
      </c>
      <c r="I46" s="19">
        <f t="shared" si="13"/>
        <v>8330</v>
      </c>
      <c r="J46" s="19">
        <v>0</v>
      </c>
    </row>
    <row r="47" spans="1:10" x14ac:dyDescent="0.2">
      <c r="A47" s="34" t="s">
        <v>454</v>
      </c>
      <c r="C47" s="5" t="s">
        <v>96</v>
      </c>
      <c r="E47" s="22">
        <f t="shared" ref="E47:J47" si="14">SUM(E45:E46)</f>
        <v>445481</v>
      </c>
      <c r="F47" s="22">
        <f t="shared" si="14"/>
        <v>0</v>
      </c>
      <c r="G47" s="22">
        <f t="shared" si="14"/>
        <v>445481</v>
      </c>
      <c r="H47" s="22">
        <f t="shared" si="14"/>
        <v>395228</v>
      </c>
      <c r="I47" s="22">
        <f t="shared" si="14"/>
        <v>50253</v>
      </c>
      <c r="J47" s="22">
        <f t="shared" si="14"/>
        <v>0</v>
      </c>
    </row>
    <row r="48" spans="1:10" x14ac:dyDescent="0.2">
      <c r="G48" s="1"/>
      <c r="H48" s="1"/>
    </row>
    <row r="49" spans="1:10" ht="15.75" x14ac:dyDescent="0.25">
      <c r="B49" s="6" t="s">
        <v>126</v>
      </c>
      <c r="D49" s="6"/>
      <c r="G49" s="1"/>
      <c r="H49" s="1"/>
    </row>
    <row r="50" spans="1:10" x14ac:dyDescent="0.2">
      <c r="B50" s="12">
        <v>10010</v>
      </c>
      <c r="C50" t="s">
        <v>119</v>
      </c>
      <c r="E50" s="23">
        <v>272829</v>
      </c>
      <c r="F50" s="19">
        <f>G50-E50</f>
        <v>0</v>
      </c>
      <c r="G50" s="43">
        <v>272829</v>
      </c>
      <c r="H50" s="43">
        <v>296306</v>
      </c>
      <c r="I50" s="19">
        <f t="shared" ref="I50:I51" si="15">G50-H50-J50</f>
        <v>-23477</v>
      </c>
      <c r="J50" s="19">
        <v>0</v>
      </c>
    </row>
    <row r="51" spans="1:10" x14ac:dyDescent="0.2">
      <c r="B51" s="12">
        <v>10020</v>
      </c>
      <c r="C51" t="s">
        <v>120</v>
      </c>
      <c r="E51" s="23">
        <v>28128</v>
      </c>
      <c r="F51" s="19">
        <f>G51-E51</f>
        <v>0</v>
      </c>
      <c r="G51" s="43">
        <v>28128</v>
      </c>
      <c r="H51" s="43">
        <v>7152</v>
      </c>
      <c r="I51" s="19">
        <f t="shared" si="15"/>
        <v>20976</v>
      </c>
      <c r="J51" s="19">
        <v>0</v>
      </c>
    </row>
    <row r="52" spans="1:10" x14ac:dyDescent="0.2">
      <c r="A52" s="34" t="s">
        <v>454</v>
      </c>
      <c r="C52" s="5" t="s">
        <v>96</v>
      </c>
      <c r="E52" s="22">
        <f t="shared" ref="E52:J52" si="16">SUM(E50:E51)</f>
        <v>300957</v>
      </c>
      <c r="F52" s="22">
        <f t="shared" si="16"/>
        <v>0</v>
      </c>
      <c r="G52" s="22">
        <f t="shared" si="16"/>
        <v>300957</v>
      </c>
      <c r="H52" s="22">
        <f t="shared" si="16"/>
        <v>303458</v>
      </c>
      <c r="I52" s="22">
        <f t="shared" si="16"/>
        <v>-2501</v>
      </c>
      <c r="J52" s="22">
        <f t="shared" si="16"/>
        <v>0</v>
      </c>
    </row>
    <row r="53" spans="1:10" x14ac:dyDescent="0.2">
      <c r="G53" s="1"/>
      <c r="H53" s="1"/>
    </row>
    <row r="54" spans="1:10" ht="15.75" x14ac:dyDescent="0.25">
      <c r="B54" s="6" t="s">
        <v>393</v>
      </c>
      <c r="D54" s="6"/>
      <c r="G54" s="1"/>
      <c r="H54" s="1"/>
    </row>
    <row r="55" spans="1:10" x14ac:dyDescent="0.2">
      <c r="B55" s="12">
        <v>10010</v>
      </c>
      <c r="C55" t="s">
        <v>119</v>
      </c>
      <c r="E55" s="23">
        <v>209155</v>
      </c>
      <c r="F55" s="19">
        <f>G55-E55</f>
        <v>0</v>
      </c>
      <c r="G55" s="43">
        <v>209155</v>
      </c>
      <c r="H55" s="43">
        <v>192588</v>
      </c>
      <c r="I55" s="19">
        <f t="shared" ref="I55:I56" si="17">G55-H55-J55</f>
        <v>16567</v>
      </c>
      <c r="J55" s="19">
        <v>0</v>
      </c>
    </row>
    <row r="56" spans="1:10" x14ac:dyDescent="0.2">
      <c r="B56" s="12">
        <v>10020</v>
      </c>
      <c r="C56" t="s">
        <v>120</v>
      </c>
      <c r="E56" s="23">
        <v>14330</v>
      </c>
      <c r="F56" s="19">
        <f>G56-E56</f>
        <v>0</v>
      </c>
      <c r="G56" s="43">
        <v>14330</v>
      </c>
      <c r="H56" s="43">
        <v>3882</v>
      </c>
      <c r="I56" s="19">
        <f t="shared" si="17"/>
        <v>10448</v>
      </c>
      <c r="J56" s="19">
        <v>0</v>
      </c>
    </row>
    <row r="57" spans="1:10" ht="15" x14ac:dyDescent="0.35">
      <c r="A57" s="34" t="s">
        <v>454</v>
      </c>
      <c r="C57" s="5" t="s">
        <v>96</v>
      </c>
      <c r="E57" s="25">
        <f t="shared" ref="E57:J57" si="18">SUM(E55:E56)</f>
        <v>223485</v>
      </c>
      <c r="F57" s="25">
        <f t="shared" si="18"/>
        <v>0</v>
      </c>
      <c r="G57" s="25">
        <f t="shared" si="18"/>
        <v>223485</v>
      </c>
      <c r="H57" s="25">
        <f t="shared" si="18"/>
        <v>196470</v>
      </c>
      <c r="I57" s="25">
        <f t="shared" si="18"/>
        <v>27015</v>
      </c>
      <c r="J57" s="25">
        <f t="shared" si="18"/>
        <v>0</v>
      </c>
    </row>
    <row r="58" spans="1:10" ht="15" x14ac:dyDescent="0.35">
      <c r="A58" s="34" t="s">
        <v>455</v>
      </c>
      <c r="C58" s="5" t="s">
        <v>97</v>
      </c>
      <c r="E58" s="25">
        <f t="shared" ref="E58:J58" si="19">SUMIF($A1:$A57,"B3",E1:E57)</f>
        <v>84830024</v>
      </c>
      <c r="F58" s="25">
        <f t="shared" si="19"/>
        <v>-2000000</v>
      </c>
      <c r="G58" s="25">
        <f t="shared" si="19"/>
        <v>82830024</v>
      </c>
      <c r="H58" s="25">
        <f t="shared" si="19"/>
        <v>74089375</v>
      </c>
      <c r="I58" s="25">
        <f t="shared" si="19"/>
        <v>8644649</v>
      </c>
      <c r="J58" s="25">
        <f t="shared" si="19"/>
        <v>96000</v>
      </c>
    </row>
    <row r="59" spans="1:10" x14ac:dyDescent="0.2">
      <c r="G59" s="1"/>
      <c r="H59" s="1"/>
    </row>
    <row r="60" spans="1:10" ht="18.75" x14ac:dyDescent="0.3">
      <c r="B60" s="3" t="s">
        <v>127</v>
      </c>
      <c r="D60" s="3"/>
      <c r="G60" s="1"/>
      <c r="H60" s="1"/>
    </row>
    <row r="61" spans="1:10" ht="15.75" x14ac:dyDescent="0.25">
      <c r="B61" s="6" t="s">
        <v>128</v>
      </c>
      <c r="D61" s="6"/>
      <c r="G61" s="1"/>
      <c r="H61" s="1"/>
    </row>
    <row r="62" spans="1:10" x14ac:dyDescent="0.2">
      <c r="B62" s="12">
        <v>10010</v>
      </c>
      <c r="C62" t="s">
        <v>119</v>
      </c>
      <c r="E62" s="23">
        <v>2372643</v>
      </c>
      <c r="F62" s="19">
        <f t="shared" ref="F62:F66" si="20">G62-E62</f>
        <v>-16000</v>
      </c>
      <c r="G62" s="43">
        <v>2356643</v>
      </c>
      <c r="H62" s="43">
        <v>2089549</v>
      </c>
      <c r="I62" s="19">
        <f t="shared" ref="I62:I66" si="21">G62-H62-J62</f>
        <v>267094</v>
      </c>
      <c r="J62" s="19">
        <v>0</v>
      </c>
    </row>
    <row r="63" spans="1:10" x14ac:dyDescent="0.2">
      <c r="B63" s="12">
        <v>10020</v>
      </c>
      <c r="C63" t="s">
        <v>120</v>
      </c>
      <c r="E63" s="23">
        <v>200590</v>
      </c>
      <c r="F63" s="19">
        <f t="shared" si="20"/>
        <v>16000</v>
      </c>
      <c r="G63" s="43">
        <v>216590</v>
      </c>
      <c r="H63" s="43">
        <v>200857</v>
      </c>
      <c r="I63" s="19">
        <f t="shared" si="21"/>
        <v>15733</v>
      </c>
      <c r="J63" s="19">
        <v>0</v>
      </c>
    </row>
    <row r="64" spans="1:10" hidden="1" x14ac:dyDescent="0.2">
      <c r="B64" s="12">
        <v>10050</v>
      </c>
      <c r="C64" t="s">
        <v>121</v>
      </c>
      <c r="E64" s="23">
        <v>0</v>
      </c>
      <c r="F64" s="19">
        <f t="shared" si="20"/>
        <v>0</v>
      </c>
      <c r="G64" s="24">
        <v>0</v>
      </c>
      <c r="H64" s="21">
        <v>0</v>
      </c>
      <c r="I64" s="19">
        <f t="shared" si="21"/>
        <v>0</v>
      </c>
      <c r="J64" s="19">
        <v>0</v>
      </c>
    </row>
    <row r="65" spans="1:10" x14ac:dyDescent="0.2">
      <c r="B65" s="12">
        <v>16026</v>
      </c>
      <c r="C65" t="s">
        <v>129</v>
      </c>
      <c r="E65" s="23">
        <v>106209</v>
      </c>
      <c r="F65" s="19">
        <f t="shared" si="20"/>
        <v>0</v>
      </c>
      <c r="G65" s="43">
        <v>106209</v>
      </c>
      <c r="H65" s="43">
        <v>74391</v>
      </c>
      <c r="I65" s="19">
        <f t="shared" si="21"/>
        <v>31818</v>
      </c>
      <c r="J65" s="19">
        <v>0</v>
      </c>
    </row>
    <row r="66" spans="1:10" x14ac:dyDescent="0.2">
      <c r="B66" s="12">
        <v>16035</v>
      </c>
      <c r="C66" t="s">
        <v>130</v>
      </c>
      <c r="E66" s="23">
        <v>126469</v>
      </c>
      <c r="F66" s="19">
        <f t="shared" si="20"/>
        <v>0</v>
      </c>
      <c r="G66" s="43">
        <v>126469</v>
      </c>
      <c r="H66" s="43">
        <v>116517</v>
      </c>
      <c r="I66" s="19">
        <f t="shared" si="21"/>
        <v>9952</v>
      </c>
      <c r="J66" s="19">
        <v>0</v>
      </c>
    </row>
    <row r="67" spans="1:10" x14ac:dyDescent="0.2">
      <c r="A67" s="34" t="s">
        <v>454</v>
      </c>
      <c r="C67" s="5" t="s">
        <v>96</v>
      </c>
      <c r="E67" s="22">
        <f t="shared" ref="E67:J67" si="22">SUM(E62:E66)</f>
        <v>2805911</v>
      </c>
      <c r="F67" s="22">
        <f t="shared" si="22"/>
        <v>0</v>
      </c>
      <c r="G67" s="22">
        <f t="shared" si="22"/>
        <v>2805911</v>
      </c>
      <c r="H67" s="22">
        <f t="shared" si="22"/>
        <v>2481314</v>
      </c>
      <c r="I67" s="22">
        <f t="shared" si="22"/>
        <v>324597</v>
      </c>
      <c r="J67" s="22">
        <f t="shared" si="22"/>
        <v>0</v>
      </c>
    </row>
    <row r="68" spans="1:10" x14ac:dyDescent="0.2">
      <c r="G68" s="1"/>
      <c r="H68" s="1"/>
    </row>
    <row r="69" spans="1:10" ht="15.75" x14ac:dyDescent="0.25">
      <c r="B69" s="6" t="s">
        <v>131</v>
      </c>
      <c r="D69" s="6"/>
      <c r="G69" s="1"/>
      <c r="H69" s="1"/>
    </row>
    <row r="70" spans="1:10" x14ac:dyDescent="0.2">
      <c r="B70" s="12">
        <v>10010</v>
      </c>
      <c r="C70" t="s">
        <v>119</v>
      </c>
      <c r="E70" s="23">
        <v>2923939</v>
      </c>
      <c r="F70" s="19">
        <f t="shared" ref="F70:F74" si="23">G70-E70</f>
        <v>0</v>
      </c>
      <c r="G70" s="43">
        <v>2923939</v>
      </c>
      <c r="H70" s="43">
        <v>2775915</v>
      </c>
      <c r="I70" s="19">
        <f t="shared" ref="I70:I74" si="24">G70-H70-J70</f>
        <v>148024</v>
      </c>
      <c r="J70" s="19">
        <v>0</v>
      </c>
    </row>
    <row r="71" spans="1:10" x14ac:dyDescent="0.2">
      <c r="B71" s="12">
        <v>10020</v>
      </c>
      <c r="C71" t="s">
        <v>120</v>
      </c>
      <c r="E71" s="23">
        <f>1820472+279416</f>
        <v>2099888</v>
      </c>
      <c r="F71" s="19">
        <f t="shared" si="23"/>
        <v>182000</v>
      </c>
      <c r="G71" s="43">
        <v>2281888</v>
      </c>
      <c r="H71" s="43">
        <v>1877820</v>
      </c>
      <c r="I71" s="19">
        <f t="shared" si="24"/>
        <v>273909</v>
      </c>
      <c r="J71" s="19">
        <v>130159</v>
      </c>
    </row>
    <row r="72" spans="1:10" hidden="1" x14ac:dyDescent="0.2">
      <c r="B72" s="12">
        <v>10050</v>
      </c>
      <c r="C72" t="s">
        <v>121</v>
      </c>
      <c r="E72" s="23">
        <v>0</v>
      </c>
      <c r="F72" s="19">
        <f t="shared" si="23"/>
        <v>0</v>
      </c>
      <c r="G72" s="24">
        <v>0</v>
      </c>
      <c r="H72" s="21">
        <v>0</v>
      </c>
      <c r="I72" s="19">
        <f t="shared" si="24"/>
        <v>0</v>
      </c>
      <c r="J72" s="19">
        <v>0</v>
      </c>
    </row>
    <row r="73" spans="1:10" x14ac:dyDescent="0.2">
      <c r="B73" s="12">
        <v>12480</v>
      </c>
      <c r="C73" s="27" t="s">
        <v>424</v>
      </c>
      <c r="E73" s="23">
        <v>5658728</v>
      </c>
      <c r="F73" s="19">
        <f t="shared" si="23"/>
        <v>0</v>
      </c>
      <c r="G73" s="43">
        <v>5658728</v>
      </c>
      <c r="H73" s="43">
        <v>4822177</v>
      </c>
      <c r="I73" s="19">
        <f t="shared" si="24"/>
        <v>536551</v>
      </c>
      <c r="J73" s="19">
        <v>300000</v>
      </c>
    </row>
    <row r="74" spans="1:10" x14ac:dyDescent="0.2">
      <c r="B74" s="12">
        <v>12508</v>
      </c>
      <c r="C74" t="s">
        <v>298</v>
      </c>
      <c r="E74" s="23">
        <v>297114</v>
      </c>
      <c r="F74" s="19">
        <f t="shared" si="23"/>
        <v>0</v>
      </c>
      <c r="G74" s="43">
        <v>297114</v>
      </c>
      <c r="H74" s="43">
        <v>225562</v>
      </c>
      <c r="I74" s="19">
        <f t="shared" si="24"/>
        <v>71552</v>
      </c>
      <c r="J74" s="19">
        <v>0</v>
      </c>
    </row>
    <row r="75" spans="1:10" x14ac:dyDescent="0.2">
      <c r="A75" s="34" t="s">
        <v>454</v>
      </c>
      <c r="C75" s="5" t="s">
        <v>96</v>
      </c>
      <c r="E75" s="22">
        <f t="shared" ref="E75:J75" si="25">SUM(E70:E74)</f>
        <v>10979669</v>
      </c>
      <c r="F75" s="22">
        <f t="shared" si="25"/>
        <v>182000</v>
      </c>
      <c r="G75" s="22">
        <f t="shared" si="25"/>
        <v>11161669</v>
      </c>
      <c r="H75" s="22">
        <f t="shared" si="25"/>
        <v>9701474</v>
      </c>
      <c r="I75" s="22">
        <f t="shared" si="25"/>
        <v>1030036</v>
      </c>
      <c r="J75" s="22">
        <f t="shared" si="25"/>
        <v>430159</v>
      </c>
    </row>
    <row r="76" spans="1:10" x14ac:dyDescent="0.2">
      <c r="G76" s="1"/>
      <c r="H76" s="1"/>
    </row>
    <row r="77" spans="1:10" ht="15.75" x14ac:dyDescent="0.25">
      <c r="B77" s="6" t="s">
        <v>132</v>
      </c>
      <c r="D77" s="6"/>
      <c r="G77" s="1"/>
      <c r="H77" s="1"/>
    </row>
    <row r="78" spans="1:10" x14ac:dyDescent="0.2">
      <c r="B78" s="12">
        <v>10010</v>
      </c>
      <c r="C78" t="s">
        <v>119</v>
      </c>
      <c r="E78" s="23">
        <v>639983</v>
      </c>
      <c r="F78" s="19">
        <f>G78-E78</f>
        <v>0</v>
      </c>
      <c r="G78" s="43">
        <v>639983</v>
      </c>
      <c r="H78" s="43">
        <v>516873</v>
      </c>
      <c r="I78" s="19">
        <f t="shared" ref="I78:I80" si="26">G78-H78-J78</f>
        <v>123110</v>
      </c>
      <c r="J78" s="19">
        <v>0</v>
      </c>
    </row>
    <row r="79" spans="1:10" x14ac:dyDescent="0.2">
      <c r="B79" s="12">
        <v>10020</v>
      </c>
      <c r="C79" t="s">
        <v>120</v>
      </c>
      <c r="E79" s="23">
        <v>68640</v>
      </c>
      <c r="F79" s="19">
        <f>G79-E79</f>
        <v>0</v>
      </c>
      <c r="G79" s="43">
        <v>68640</v>
      </c>
      <c r="H79" s="43">
        <v>31925</v>
      </c>
      <c r="I79" s="19">
        <f t="shared" si="26"/>
        <v>36715</v>
      </c>
      <c r="J79" s="19">
        <v>0</v>
      </c>
    </row>
    <row r="80" spans="1:10" hidden="1" x14ac:dyDescent="0.2">
      <c r="B80" s="12">
        <v>10050</v>
      </c>
      <c r="C80" t="s">
        <v>121</v>
      </c>
      <c r="E80" s="23">
        <v>0</v>
      </c>
      <c r="F80" s="19">
        <f>G80-E80</f>
        <v>0</v>
      </c>
      <c r="G80" s="24">
        <v>0</v>
      </c>
      <c r="H80" s="21">
        <v>0</v>
      </c>
      <c r="I80" s="19">
        <f t="shared" si="26"/>
        <v>0</v>
      </c>
      <c r="J80" s="19">
        <v>0</v>
      </c>
    </row>
    <row r="81" spans="1:10" x14ac:dyDescent="0.2">
      <c r="A81" s="34" t="s">
        <v>454</v>
      </c>
      <c r="C81" s="5" t="s">
        <v>96</v>
      </c>
      <c r="E81" s="22">
        <f t="shared" ref="E81:J81" si="27">SUM(E78:E80)</f>
        <v>708623</v>
      </c>
      <c r="F81" s="22">
        <f t="shared" si="27"/>
        <v>0</v>
      </c>
      <c r="G81" s="22">
        <f t="shared" si="27"/>
        <v>708623</v>
      </c>
      <c r="H81" s="22">
        <f t="shared" si="27"/>
        <v>548798</v>
      </c>
      <c r="I81" s="22">
        <f t="shared" si="27"/>
        <v>159825</v>
      </c>
      <c r="J81" s="22">
        <f t="shared" si="27"/>
        <v>0</v>
      </c>
    </row>
    <row r="82" spans="1:10" x14ac:dyDescent="0.2">
      <c r="G82" s="1"/>
      <c r="H82" s="1"/>
    </row>
    <row r="83" spans="1:10" ht="15.75" x14ac:dyDescent="0.25">
      <c r="B83" s="6" t="s">
        <v>136</v>
      </c>
      <c r="D83" s="6"/>
      <c r="G83" s="1"/>
      <c r="H83" s="1"/>
    </row>
    <row r="84" spans="1:10" x14ac:dyDescent="0.2">
      <c r="B84" s="12">
        <v>10010</v>
      </c>
      <c r="C84" t="s">
        <v>119</v>
      </c>
      <c r="E84" s="23">
        <v>3255469</v>
      </c>
      <c r="F84" s="19">
        <f>G84-E84</f>
        <v>0</v>
      </c>
      <c r="G84" s="43">
        <v>3255469</v>
      </c>
      <c r="H84" s="43">
        <v>3066325</v>
      </c>
      <c r="I84" s="19">
        <f t="shared" ref="I84:I86" si="28">G84-H84-J84</f>
        <v>189144</v>
      </c>
      <c r="J84" s="19">
        <v>0</v>
      </c>
    </row>
    <row r="85" spans="1:10" x14ac:dyDescent="0.2">
      <c r="B85" s="12">
        <v>10020</v>
      </c>
      <c r="C85" t="s">
        <v>120</v>
      </c>
      <c r="E85" s="23">
        <v>153942</v>
      </c>
      <c r="F85" s="19">
        <f>G85-E85</f>
        <v>0</v>
      </c>
      <c r="G85" s="43">
        <v>153942</v>
      </c>
      <c r="H85" s="43">
        <v>134447</v>
      </c>
      <c r="I85" s="19">
        <f t="shared" si="28"/>
        <v>19495</v>
      </c>
      <c r="J85" s="19">
        <v>0</v>
      </c>
    </row>
    <row r="86" spans="1:10" hidden="1" x14ac:dyDescent="0.2">
      <c r="B86" s="12">
        <v>10050</v>
      </c>
      <c r="C86" t="s">
        <v>121</v>
      </c>
      <c r="E86" s="23">
        <v>0</v>
      </c>
      <c r="F86" s="19">
        <f>G86-E86</f>
        <v>0</v>
      </c>
      <c r="G86" s="24">
        <v>0</v>
      </c>
      <c r="H86" s="21">
        <v>0</v>
      </c>
      <c r="I86" s="19">
        <f t="shared" si="28"/>
        <v>0</v>
      </c>
      <c r="J86" s="19">
        <v>0</v>
      </c>
    </row>
    <row r="87" spans="1:10" x14ac:dyDescent="0.2">
      <c r="A87" s="34" t="s">
        <v>454</v>
      </c>
      <c r="C87" s="5" t="s">
        <v>96</v>
      </c>
      <c r="E87" s="22">
        <f t="shared" ref="E87:J87" si="29">SUM(E84:E86)</f>
        <v>3409411</v>
      </c>
      <c r="F87" s="22">
        <f t="shared" si="29"/>
        <v>0</v>
      </c>
      <c r="G87" s="22">
        <f t="shared" si="29"/>
        <v>3409411</v>
      </c>
      <c r="H87" s="22">
        <f t="shared" si="29"/>
        <v>3200772</v>
      </c>
      <c r="I87" s="22">
        <f t="shared" si="29"/>
        <v>208639</v>
      </c>
      <c r="J87" s="22">
        <f t="shared" si="29"/>
        <v>0</v>
      </c>
    </row>
    <row r="88" spans="1:10" ht="12.6" customHeight="1" x14ac:dyDescent="0.2">
      <c r="G88" s="1"/>
      <c r="H88" s="1"/>
    </row>
    <row r="89" spans="1:10" ht="15.75" x14ac:dyDescent="0.25">
      <c r="B89" s="6" t="s">
        <v>137</v>
      </c>
      <c r="D89" s="6"/>
      <c r="G89" s="1"/>
      <c r="H89" s="1"/>
    </row>
    <row r="90" spans="1:10" x14ac:dyDescent="0.2">
      <c r="B90" s="12">
        <v>10010</v>
      </c>
      <c r="C90" t="s">
        <v>119</v>
      </c>
      <c r="E90" s="23">
        <v>25190835</v>
      </c>
      <c r="F90" s="19">
        <f>G90-E90</f>
        <v>0</v>
      </c>
      <c r="G90" s="43">
        <v>25190835</v>
      </c>
      <c r="H90" s="43">
        <v>23338261</v>
      </c>
      <c r="I90" s="19">
        <f t="shared" ref="I90:I93" si="30">G90-H90-J90</f>
        <v>1852574</v>
      </c>
      <c r="J90" s="19">
        <v>0</v>
      </c>
    </row>
    <row r="91" spans="1:10" x14ac:dyDescent="0.2">
      <c r="B91" s="12">
        <v>10020</v>
      </c>
      <c r="C91" t="s">
        <v>120</v>
      </c>
      <c r="E91" s="23">
        <v>5801377</v>
      </c>
      <c r="F91" s="19">
        <f>G91-E91</f>
        <v>0</v>
      </c>
      <c r="G91" s="43">
        <v>5801377</v>
      </c>
      <c r="H91" s="43">
        <v>5584945</v>
      </c>
      <c r="I91" s="19">
        <f t="shared" si="30"/>
        <v>216432</v>
      </c>
      <c r="J91" s="19">
        <v>0</v>
      </c>
    </row>
    <row r="92" spans="1:10" hidden="1" x14ac:dyDescent="0.2">
      <c r="B92" s="12">
        <v>10050</v>
      </c>
      <c r="C92" t="s">
        <v>121</v>
      </c>
      <c r="E92" s="23">
        <v>0</v>
      </c>
      <c r="F92" s="19">
        <f>G92-E92</f>
        <v>0</v>
      </c>
      <c r="G92" s="24">
        <v>0</v>
      </c>
      <c r="H92" s="21">
        <v>0</v>
      </c>
      <c r="I92" s="19">
        <f t="shared" si="30"/>
        <v>0</v>
      </c>
      <c r="J92" s="19">
        <v>0</v>
      </c>
    </row>
    <row r="93" spans="1:10" hidden="1" x14ac:dyDescent="0.2">
      <c r="B93" s="12">
        <v>16016</v>
      </c>
      <c r="C93" t="s">
        <v>138</v>
      </c>
      <c r="E93" s="23">
        <v>0</v>
      </c>
      <c r="F93" s="19">
        <f>G93-E93</f>
        <v>0</v>
      </c>
      <c r="G93" s="24">
        <v>0</v>
      </c>
      <c r="H93" s="21">
        <v>0</v>
      </c>
      <c r="I93" s="19">
        <f t="shared" si="30"/>
        <v>0</v>
      </c>
      <c r="J93" s="19">
        <v>0</v>
      </c>
    </row>
    <row r="94" spans="1:10" x14ac:dyDescent="0.2">
      <c r="A94" s="34" t="s">
        <v>454</v>
      </c>
      <c r="C94" s="5" t="s">
        <v>96</v>
      </c>
      <c r="E94" s="22">
        <f t="shared" ref="E94:J94" si="31">SUM(E90:E93)</f>
        <v>30992212</v>
      </c>
      <c r="F94" s="22">
        <f t="shared" si="31"/>
        <v>0</v>
      </c>
      <c r="G94" s="22">
        <f t="shared" si="31"/>
        <v>30992212</v>
      </c>
      <c r="H94" s="22">
        <f t="shared" si="31"/>
        <v>28923206</v>
      </c>
      <c r="I94" s="22">
        <f t="shared" si="31"/>
        <v>2069006</v>
      </c>
      <c r="J94" s="22">
        <f t="shared" si="31"/>
        <v>0</v>
      </c>
    </row>
    <row r="95" spans="1:10" ht="12.6" customHeight="1" x14ac:dyDescent="0.2">
      <c r="G95" s="1"/>
      <c r="H95" s="1"/>
    </row>
    <row r="96" spans="1:10" ht="15.75" x14ac:dyDescent="0.25">
      <c r="B96" s="6" t="s">
        <v>139</v>
      </c>
      <c r="D96" s="6"/>
      <c r="G96" s="1"/>
      <c r="H96" s="1"/>
    </row>
    <row r="97" spans="1:10" x14ac:dyDescent="0.2">
      <c r="B97" s="12">
        <v>10010</v>
      </c>
      <c r="C97" t="s">
        <v>119</v>
      </c>
      <c r="E97" s="23">
        <v>61648494</v>
      </c>
      <c r="F97" s="19">
        <f>G97-E97</f>
        <v>11000</v>
      </c>
      <c r="G97" s="43">
        <v>61659494</v>
      </c>
      <c r="H97" s="43">
        <v>57801853</v>
      </c>
      <c r="I97" s="19">
        <f t="shared" ref="I97:I100" si="32">G97-H97-J97</f>
        <v>3857641</v>
      </c>
      <c r="J97" s="19">
        <v>0</v>
      </c>
    </row>
    <row r="98" spans="1:10" x14ac:dyDescent="0.2">
      <c r="B98" s="12">
        <v>10020</v>
      </c>
      <c r="C98" t="s">
        <v>120</v>
      </c>
      <c r="E98" s="23">
        <v>8395265</v>
      </c>
      <c r="F98" s="19">
        <f>G98-E98</f>
        <v>89000</v>
      </c>
      <c r="G98" s="43">
        <v>8484265</v>
      </c>
      <c r="H98" s="43">
        <v>7865293</v>
      </c>
      <c r="I98" s="19">
        <f t="shared" si="32"/>
        <v>618972</v>
      </c>
      <c r="J98" s="19">
        <v>0</v>
      </c>
    </row>
    <row r="99" spans="1:10" hidden="1" x14ac:dyDescent="0.2">
      <c r="B99" s="12">
        <v>10050</v>
      </c>
      <c r="C99" t="s">
        <v>121</v>
      </c>
      <c r="E99" s="23">
        <v>0</v>
      </c>
      <c r="F99" s="19">
        <f>G99-E99</f>
        <v>0</v>
      </c>
      <c r="G99" s="24">
        <v>0</v>
      </c>
      <c r="H99" s="21">
        <v>0</v>
      </c>
      <c r="I99" s="19">
        <f t="shared" si="32"/>
        <v>0</v>
      </c>
      <c r="J99" s="19">
        <v>0</v>
      </c>
    </row>
    <row r="100" spans="1:10" hidden="1" x14ac:dyDescent="0.2">
      <c r="B100" s="12">
        <v>12050</v>
      </c>
      <c r="C100" t="s">
        <v>140</v>
      </c>
      <c r="E100" s="23">
        <v>0</v>
      </c>
      <c r="F100" s="19">
        <f>G100-E100</f>
        <v>0</v>
      </c>
      <c r="G100" s="24">
        <v>0</v>
      </c>
      <c r="H100" s="21">
        <v>0</v>
      </c>
      <c r="I100" s="19">
        <f t="shared" si="32"/>
        <v>0</v>
      </c>
      <c r="J100" s="19">
        <v>0</v>
      </c>
    </row>
    <row r="101" spans="1:10" x14ac:dyDescent="0.2">
      <c r="A101" s="34" t="s">
        <v>454</v>
      </c>
      <c r="C101" s="5" t="s">
        <v>96</v>
      </c>
      <c r="E101" s="22">
        <f t="shared" ref="E101:J101" si="33">SUM(E97:E100)</f>
        <v>70043759</v>
      </c>
      <c r="F101" s="22">
        <f t="shared" si="33"/>
        <v>100000</v>
      </c>
      <c r="G101" s="22">
        <f t="shared" si="33"/>
        <v>70143759</v>
      </c>
      <c r="H101" s="22">
        <f t="shared" si="33"/>
        <v>65667146</v>
      </c>
      <c r="I101" s="22">
        <f t="shared" si="33"/>
        <v>4476613</v>
      </c>
      <c r="J101" s="22">
        <f t="shared" si="33"/>
        <v>0</v>
      </c>
    </row>
    <row r="102" spans="1:10" ht="12.6" customHeight="1" x14ac:dyDescent="0.2">
      <c r="G102" s="1"/>
      <c r="H102" s="1"/>
    </row>
    <row r="103" spans="1:10" ht="15.75" x14ac:dyDescent="0.25">
      <c r="B103" s="6" t="s">
        <v>349</v>
      </c>
      <c r="D103" s="6"/>
      <c r="G103" s="1"/>
      <c r="H103" s="1"/>
    </row>
    <row r="104" spans="1:10" x14ac:dyDescent="0.2">
      <c r="B104" s="12">
        <v>10010</v>
      </c>
      <c r="C104" t="s">
        <v>119</v>
      </c>
      <c r="E104" s="23">
        <v>826468</v>
      </c>
      <c r="F104" s="19">
        <f t="shared" ref="F104:F118" si="34">G104-E104</f>
        <v>-7500</v>
      </c>
      <c r="G104" s="43">
        <v>818968</v>
      </c>
      <c r="H104" s="43">
        <v>727201</v>
      </c>
      <c r="I104" s="19">
        <f t="shared" ref="I104:I118" si="35">G104-H104-J104</f>
        <v>91767</v>
      </c>
      <c r="J104" s="19">
        <v>0</v>
      </c>
    </row>
    <row r="105" spans="1:10" x14ac:dyDescent="0.2">
      <c r="B105" s="12">
        <v>10020</v>
      </c>
      <c r="C105" t="s">
        <v>120</v>
      </c>
      <c r="E105" s="23">
        <v>57220</v>
      </c>
      <c r="F105" s="19">
        <f t="shared" si="34"/>
        <v>0</v>
      </c>
      <c r="G105" s="43">
        <v>57220</v>
      </c>
      <c r="H105" s="43">
        <v>43245</v>
      </c>
      <c r="I105" s="19">
        <f t="shared" si="35"/>
        <v>13975</v>
      </c>
      <c r="J105" s="19">
        <v>0</v>
      </c>
    </row>
    <row r="106" spans="1:10" hidden="1" x14ac:dyDescent="0.2">
      <c r="B106" s="12">
        <v>10050</v>
      </c>
      <c r="C106" t="s">
        <v>121</v>
      </c>
      <c r="E106" s="23">
        <v>0</v>
      </c>
      <c r="F106" s="19">
        <f t="shared" si="34"/>
        <v>0</v>
      </c>
      <c r="G106" s="24">
        <v>0</v>
      </c>
      <c r="H106" s="21">
        <v>0</v>
      </c>
      <c r="I106" s="19">
        <f t="shared" si="35"/>
        <v>0</v>
      </c>
      <c r="J106" s="19">
        <v>0</v>
      </c>
    </row>
    <row r="107" spans="1:10" x14ac:dyDescent="0.2">
      <c r="B107" s="12">
        <v>12028</v>
      </c>
      <c r="C107" t="s">
        <v>178</v>
      </c>
      <c r="E107" s="23">
        <v>107668</v>
      </c>
      <c r="F107" s="19">
        <f t="shared" si="34"/>
        <v>0</v>
      </c>
      <c r="G107" s="43">
        <v>107668</v>
      </c>
      <c r="H107" s="43">
        <v>90218</v>
      </c>
      <c r="I107" s="19">
        <f t="shared" si="35"/>
        <v>17450</v>
      </c>
      <c r="J107" s="19">
        <v>0</v>
      </c>
    </row>
    <row r="108" spans="1:10" x14ac:dyDescent="0.2">
      <c r="B108" s="12">
        <v>12347</v>
      </c>
      <c r="C108" t="s">
        <v>309</v>
      </c>
      <c r="E108" s="23">
        <v>31588</v>
      </c>
      <c r="F108" s="19">
        <f t="shared" si="34"/>
        <v>0</v>
      </c>
      <c r="G108" s="43">
        <v>31588</v>
      </c>
      <c r="H108" s="43">
        <v>23621</v>
      </c>
      <c r="I108" s="19">
        <f t="shared" si="35"/>
        <v>7967</v>
      </c>
      <c r="J108" s="19">
        <v>0</v>
      </c>
    </row>
    <row r="109" spans="1:10" x14ac:dyDescent="0.2">
      <c r="B109" s="12">
        <v>12481</v>
      </c>
      <c r="C109" t="s">
        <v>350</v>
      </c>
      <c r="E109" s="23">
        <v>4040</v>
      </c>
      <c r="F109" s="19">
        <f t="shared" si="34"/>
        <v>0</v>
      </c>
      <c r="G109" s="43">
        <v>4040</v>
      </c>
      <c r="H109" s="43">
        <v>3995</v>
      </c>
      <c r="I109" s="19">
        <f t="shared" si="35"/>
        <v>45</v>
      </c>
      <c r="J109" s="19">
        <v>0</v>
      </c>
    </row>
    <row r="110" spans="1:10" x14ac:dyDescent="0.2">
      <c r="B110" s="12">
        <v>12522</v>
      </c>
      <c r="C110" t="s">
        <v>133</v>
      </c>
      <c r="E110" s="23">
        <v>3624215</v>
      </c>
      <c r="F110" s="19">
        <f t="shared" si="34"/>
        <v>-35000</v>
      </c>
      <c r="G110" s="43">
        <v>3589215</v>
      </c>
      <c r="H110" s="43">
        <v>3168931</v>
      </c>
      <c r="I110" s="19">
        <f t="shared" si="35"/>
        <v>420284</v>
      </c>
      <c r="J110" s="19">
        <v>0</v>
      </c>
    </row>
    <row r="111" spans="1:10" x14ac:dyDescent="0.2">
      <c r="B111" s="12">
        <v>12523</v>
      </c>
      <c r="C111" t="s">
        <v>351</v>
      </c>
      <c r="E111" s="23">
        <v>1580644</v>
      </c>
      <c r="F111" s="19">
        <f t="shared" si="34"/>
        <v>0</v>
      </c>
      <c r="G111" s="43">
        <v>1580644</v>
      </c>
      <c r="H111" s="43">
        <v>1457607</v>
      </c>
      <c r="I111" s="19">
        <f t="shared" si="35"/>
        <v>123037</v>
      </c>
      <c r="J111" s="19">
        <v>0</v>
      </c>
    </row>
    <row r="112" spans="1:10" x14ac:dyDescent="0.2">
      <c r="B112" s="12">
        <v>12524</v>
      </c>
      <c r="C112" t="s">
        <v>134</v>
      </c>
      <c r="E112" s="23">
        <v>1726320</v>
      </c>
      <c r="F112" s="19">
        <f t="shared" si="34"/>
        <v>35000</v>
      </c>
      <c r="G112" s="43">
        <v>1761320</v>
      </c>
      <c r="H112" s="43">
        <v>1666254</v>
      </c>
      <c r="I112" s="19">
        <f t="shared" si="35"/>
        <v>95066</v>
      </c>
      <c r="J112" s="19">
        <v>0</v>
      </c>
    </row>
    <row r="113" spans="1:10" x14ac:dyDescent="0.2">
      <c r="B113" s="12">
        <v>12525</v>
      </c>
      <c r="C113" t="s">
        <v>399</v>
      </c>
      <c r="E113" s="23">
        <v>314368</v>
      </c>
      <c r="F113" s="19">
        <f>G113-E113</f>
        <v>0</v>
      </c>
      <c r="G113" s="43">
        <v>314368</v>
      </c>
      <c r="H113" s="43">
        <v>261243</v>
      </c>
      <c r="I113" s="19">
        <f t="shared" si="35"/>
        <v>53125</v>
      </c>
      <c r="J113" s="19">
        <v>0</v>
      </c>
    </row>
    <row r="114" spans="1:10" x14ac:dyDescent="0.2">
      <c r="B114" s="12">
        <v>12526</v>
      </c>
      <c r="C114" t="s">
        <v>53</v>
      </c>
      <c r="E114" s="23">
        <v>146265</v>
      </c>
      <c r="F114" s="19">
        <f t="shared" si="34"/>
        <v>0</v>
      </c>
      <c r="G114" s="43">
        <v>146265</v>
      </c>
      <c r="H114" s="43">
        <v>116767</v>
      </c>
      <c r="I114" s="19">
        <f t="shared" si="35"/>
        <v>29498</v>
      </c>
      <c r="J114" s="19">
        <v>0</v>
      </c>
    </row>
    <row r="115" spans="1:10" x14ac:dyDescent="0.2">
      <c r="B115" s="12">
        <v>12527</v>
      </c>
      <c r="C115" t="s">
        <v>135</v>
      </c>
      <c r="E115" s="23">
        <v>93100</v>
      </c>
      <c r="F115" s="19">
        <f t="shared" si="34"/>
        <v>0</v>
      </c>
      <c r="G115" s="43">
        <v>93100</v>
      </c>
      <c r="H115" s="43">
        <v>84191</v>
      </c>
      <c r="I115" s="19">
        <f t="shared" si="35"/>
        <v>8909</v>
      </c>
      <c r="J115" s="19">
        <v>0</v>
      </c>
    </row>
    <row r="116" spans="1:10" x14ac:dyDescent="0.2">
      <c r="B116" s="12">
        <v>12528</v>
      </c>
      <c r="C116" t="s">
        <v>177</v>
      </c>
      <c r="E116" s="23">
        <v>714642</v>
      </c>
      <c r="F116" s="19">
        <f t="shared" si="34"/>
        <v>0</v>
      </c>
      <c r="G116" s="43">
        <v>714642</v>
      </c>
      <c r="H116" s="43">
        <v>563242</v>
      </c>
      <c r="I116" s="19">
        <f t="shared" si="35"/>
        <v>151400</v>
      </c>
      <c r="J116" s="19">
        <v>0</v>
      </c>
    </row>
    <row r="117" spans="1:10" x14ac:dyDescent="0.2">
      <c r="B117" s="12">
        <v>12529</v>
      </c>
      <c r="C117" t="s">
        <v>318</v>
      </c>
      <c r="E117" s="23">
        <v>462544</v>
      </c>
      <c r="F117" s="19">
        <f t="shared" si="34"/>
        <v>0</v>
      </c>
      <c r="G117" s="43">
        <v>462544</v>
      </c>
      <c r="H117" s="43">
        <v>383158</v>
      </c>
      <c r="I117" s="19">
        <f t="shared" si="35"/>
        <v>79386</v>
      </c>
      <c r="J117" s="19">
        <v>0</v>
      </c>
    </row>
    <row r="118" spans="1:10" x14ac:dyDescent="0.2">
      <c r="B118" s="12">
        <v>12530</v>
      </c>
      <c r="C118" t="s">
        <v>169</v>
      </c>
      <c r="E118" s="23">
        <v>127959</v>
      </c>
      <c r="F118" s="19">
        <f t="shared" si="34"/>
        <v>7500</v>
      </c>
      <c r="G118" s="43">
        <v>135459</v>
      </c>
      <c r="H118" s="43">
        <v>123429</v>
      </c>
      <c r="I118" s="19">
        <f t="shared" si="35"/>
        <v>12030</v>
      </c>
      <c r="J118" s="19">
        <v>0</v>
      </c>
    </row>
    <row r="119" spans="1:10" x14ac:dyDescent="0.2">
      <c r="A119" s="34" t="s">
        <v>454</v>
      </c>
      <c r="C119" s="5" t="s">
        <v>96</v>
      </c>
      <c r="E119" s="22">
        <f t="shared" ref="E119:J119" si="36">SUM(E104:E118)</f>
        <v>9817041</v>
      </c>
      <c r="F119" s="22">
        <f t="shared" si="36"/>
        <v>0</v>
      </c>
      <c r="G119" s="22">
        <f t="shared" si="36"/>
        <v>9817041</v>
      </c>
      <c r="H119" s="22">
        <f t="shared" si="36"/>
        <v>8713102</v>
      </c>
      <c r="I119" s="22">
        <f t="shared" si="36"/>
        <v>1103939</v>
      </c>
      <c r="J119" s="22">
        <f t="shared" si="36"/>
        <v>0</v>
      </c>
    </row>
    <row r="120" spans="1:10" ht="16.5" customHeight="1" x14ac:dyDescent="0.2">
      <c r="G120" s="1"/>
      <c r="H120" s="1"/>
    </row>
    <row r="121" spans="1:10" ht="15.75" x14ac:dyDescent="0.25">
      <c r="B121" s="6" t="s">
        <v>141</v>
      </c>
      <c r="D121" s="6"/>
      <c r="G121" s="1"/>
      <c r="H121" s="1"/>
    </row>
    <row r="122" spans="1:10" x14ac:dyDescent="0.2">
      <c r="B122" s="13">
        <v>10010</v>
      </c>
      <c r="C122" t="s">
        <v>119</v>
      </c>
      <c r="E122" s="23">
        <v>12986179</v>
      </c>
      <c r="F122" s="19">
        <f t="shared" ref="F122:F137" si="37">G122-E122</f>
        <v>0</v>
      </c>
      <c r="G122" s="43">
        <v>12986179</v>
      </c>
      <c r="H122" s="43">
        <v>11244909</v>
      </c>
      <c r="I122" s="19">
        <f t="shared" ref="I122:I137" si="38">G122-H122-J122</f>
        <v>1741270</v>
      </c>
      <c r="J122" s="19">
        <v>0</v>
      </c>
    </row>
    <row r="123" spans="1:10" x14ac:dyDescent="0.2">
      <c r="B123" s="13">
        <v>10020</v>
      </c>
      <c r="C123" t="s">
        <v>120</v>
      </c>
      <c r="E123" s="23">
        <f>1190216+1101505</f>
        <v>2291721</v>
      </c>
      <c r="F123" s="19">
        <f t="shared" si="37"/>
        <v>0</v>
      </c>
      <c r="G123" s="43">
        <v>2291721</v>
      </c>
      <c r="H123" s="43">
        <v>1482071</v>
      </c>
      <c r="I123" s="19">
        <f t="shared" si="38"/>
        <v>236201</v>
      </c>
      <c r="J123" s="19">
        <v>573449</v>
      </c>
    </row>
    <row r="124" spans="1:10" hidden="1" x14ac:dyDescent="0.2">
      <c r="B124" s="13">
        <v>10050</v>
      </c>
      <c r="C124" t="s">
        <v>121</v>
      </c>
      <c r="E124" s="23">
        <v>0</v>
      </c>
      <c r="F124" s="19">
        <f t="shared" si="37"/>
        <v>0</v>
      </c>
      <c r="G124" s="24">
        <v>0</v>
      </c>
      <c r="H124" s="21">
        <v>0</v>
      </c>
      <c r="I124" s="19">
        <f t="shared" si="38"/>
        <v>0</v>
      </c>
      <c r="J124" s="19">
        <v>0</v>
      </c>
    </row>
    <row r="125" spans="1:10" x14ac:dyDescent="0.2">
      <c r="B125" s="13">
        <v>12130</v>
      </c>
      <c r="C125" t="s">
        <v>346</v>
      </c>
      <c r="E125" s="23">
        <v>3012521</v>
      </c>
      <c r="F125" s="19">
        <f t="shared" si="37"/>
        <v>1100000</v>
      </c>
      <c r="G125" s="43">
        <v>4112521</v>
      </c>
      <c r="H125" s="43">
        <v>1177151</v>
      </c>
      <c r="I125" s="19">
        <f t="shared" si="38"/>
        <v>0</v>
      </c>
      <c r="J125" s="19">
        <v>2935370</v>
      </c>
    </row>
    <row r="126" spans="1:10" x14ac:dyDescent="0.2">
      <c r="B126" s="13">
        <v>12169</v>
      </c>
      <c r="C126" t="s">
        <v>142</v>
      </c>
      <c r="E126" s="23">
        <v>46600</v>
      </c>
      <c r="F126" s="19">
        <f t="shared" si="37"/>
        <v>0</v>
      </c>
      <c r="G126" s="43">
        <v>46600</v>
      </c>
      <c r="H126" s="43">
        <v>9134</v>
      </c>
      <c r="I126" s="19">
        <f t="shared" si="38"/>
        <v>37466</v>
      </c>
      <c r="J126" s="19">
        <v>0</v>
      </c>
    </row>
    <row r="127" spans="1:10" x14ac:dyDescent="0.2">
      <c r="B127" s="13">
        <v>12251</v>
      </c>
      <c r="C127" t="s">
        <v>143</v>
      </c>
      <c r="E127" s="23">
        <f>1008740+149818</f>
        <v>1158558</v>
      </c>
      <c r="F127" s="19">
        <f t="shared" si="37"/>
        <v>0</v>
      </c>
      <c r="G127" s="43">
        <v>1158558</v>
      </c>
      <c r="H127" s="43">
        <v>732653</v>
      </c>
      <c r="I127" s="19">
        <f t="shared" si="38"/>
        <v>425905</v>
      </c>
      <c r="J127" s="19">
        <v>0</v>
      </c>
    </row>
    <row r="128" spans="1:10" x14ac:dyDescent="0.2">
      <c r="B128" s="13">
        <v>12535</v>
      </c>
      <c r="C128" t="s">
        <v>15</v>
      </c>
      <c r="E128" s="23">
        <v>1671049</v>
      </c>
      <c r="F128" s="19">
        <f t="shared" si="37"/>
        <v>0</v>
      </c>
      <c r="G128" s="43">
        <v>1671049</v>
      </c>
      <c r="H128" s="43">
        <v>1671049</v>
      </c>
      <c r="I128" s="19">
        <f t="shared" si="38"/>
        <v>0</v>
      </c>
      <c r="J128" s="19">
        <v>0</v>
      </c>
    </row>
    <row r="129" spans="1:10" x14ac:dyDescent="0.2">
      <c r="B129" s="13">
        <v>12573</v>
      </c>
      <c r="C129" s="27" t="s">
        <v>457</v>
      </c>
      <c r="E129" s="23">
        <v>1000000</v>
      </c>
      <c r="F129" s="19">
        <f t="shared" ref="F129" si="39">G129-E129</f>
        <v>0</v>
      </c>
      <c r="G129" s="43">
        <v>1000000</v>
      </c>
      <c r="H129" s="43">
        <v>940000</v>
      </c>
      <c r="I129" s="19">
        <f t="shared" si="38"/>
        <v>60000</v>
      </c>
      <c r="J129" s="19">
        <v>0</v>
      </c>
    </row>
    <row r="130" spans="1:10" x14ac:dyDescent="0.2">
      <c r="B130" s="13">
        <v>16017</v>
      </c>
      <c r="C130" t="s">
        <v>144</v>
      </c>
      <c r="E130" s="23">
        <f>26700000+1100000</f>
        <v>27800000</v>
      </c>
      <c r="F130" s="19">
        <f t="shared" si="37"/>
        <v>-1100000</v>
      </c>
      <c r="G130" s="43">
        <v>26700000</v>
      </c>
      <c r="H130" s="43">
        <v>26287142</v>
      </c>
      <c r="I130" s="19">
        <f t="shared" si="38"/>
        <v>412858</v>
      </c>
      <c r="J130" s="19">
        <v>0</v>
      </c>
    </row>
    <row r="131" spans="1:10" x14ac:dyDescent="0.2">
      <c r="B131" s="12">
        <v>17004</v>
      </c>
      <c r="C131" t="s">
        <v>63</v>
      </c>
      <c r="E131" s="23">
        <v>83641646</v>
      </c>
      <c r="F131" s="19">
        <f t="shared" si="37"/>
        <v>0</v>
      </c>
      <c r="G131" s="43">
        <v>83641646</v>
      </c>
      <c r="H131" s="43">
        <v>71356484</v>
      </c>
      <c r="I131" s="19">
        <f t="shared" si="38"/>
        <v>12285162</v>
      </c>
      <c r="J131" s="19">
        <v>0</v>
      </c>
    </row>
    <row r="132" spans="1:10" x14ac:dyDescent="0.2">
      <c r="B132" s="12">
        <v>17006</v>
      </c>
      <c r="C132" t="s">
        <v>304</v>
      </c>
      <c r="E132" s="23">
        <v>125431737</v>
      </c>
      <c r="F132" s="19">
        <f t="shared" si="37"/>
        <v>0</v>
      </c>
      <c r="G132" s="43">
        <v>125431737</v>
      </c>
      <c r="H132" s="43">
        <v>122919655</v>
      </c>
      <c r="I132" s="19">
        <f t="shared" si="38"/>
        <v>2512082</v>
      </c>
      <c r="J132" s="19">
        <v>0</v>
      </c>
    </row>
    <row r="133" spans="1:10" x14ac:dyDescent="0.2">
      <c r="B133" s="13">
        <v>17011</v>
      </c>
      <c r="C133" t="s">
        <v>90</v>
      </c>
      <c r="E133" s="23">
        <v>400000</v>
      </c>
      <c r="F133" s="19">
        <f t="shared" si="37"/>
        <v>0</v>
      </c>
      <c r="G133" s="43">
        <v>400000</v>
      </c>
      <c r="H133" s="43">
        <v>400000</v>
      </c>
      <c r="I133" s="19">
        <f t="shared" si="38"/>
        <v>0</v>
      </c>
      <c r="J133" s="19">
        <v>0</v>
      </c>
    </row>
    <row r="134" spans="1:10" x14ac:dyDescent="0.2">
      <c r="B134" s="13">
        <v>17016</v>
      </c>
      <c r="C134" t="s">
        <v>145</v>
      </c>
      <c r="E134" s="23">
        <v>5800000</v>
      </c>
      <c r="F134" s="19">
        <f t="shared" si="37"/>
        <v>0</v>
      </c>
      <c r="G134" s="43">
        <v>5800000</v>
      </c>
      <c r="H134" s="43">
        <v>5549101</v>
      </c>
      <c r="I134" s="19">
        <f t="shared" si="38"/>
        <v>250899</v>
      </c>
      <c r="J134" s="19">
        <v>0</v>
      </c>
    </row>
    <row r="135" spans="1:10" x14ac:dyDescent="0.2">
      <c r="B135" s="13">
        <v>17018</v>
      </c>
      <c r="C135" t="s">
        <v>146</v>
      </c>
      <c r="E135" s="23">
        <v>20505900</v>
      </c>
      <c r="F135" s="19">
        <f t="shared" si="37"/>
        <v>0</v>
      </c>
      <c r="G135" s="43">
        <v>20505900</v>
      </c>
      <c r="H135" s="43">
        <v>20505900</v>
      </c>
      <c r="I135" s="19">
        <f t="shared" si="38"/>
        <v>0</v>
      </c>
      <c r="J135" s="19">
        <v>0</v>
      </c>
    </row>
    <row r="136" spans="1:10" x14ac:dyDescent="0.2">
      <c r="B136" s="13">
        <v>17021</v>
      </c>
      <c r="C136" t="s">
        <v>147</v>
      </c>
      <c r="E136" s="23">
        <v>120000</v>
      </c>
      <c r="F136" s="19">
        <f t="shared" si="37"/>
        <v>0</v>
      </c>
      <c r="G136" s="43">
        <v>120000</v>
      </c>
      <c r="H136" s="43">
        <v>94757</v>
      </c>
      <c r="I136" s="19">
        <f t="shared" si="38"/>
        <v>25243</v>
      </c>
      <c r="J136" s="19">
        <v>0</v>
      </c>
    </row>
    <row r="137" spans="1:10" x14ac:dyDescent="0.2">
      <c r="B137" s="13">
        <v>17024</v>
      </c>
      <c r="C137" t="s">
        <v>148</v>
      </c>
      <c r="E137" s="23">
        <v>2970098</v>
      </c>
      <c r="F137" s="19">
        <f t="shared" si="37"/>
        <v>0</v>
      </c>
      <c r="G137" s="43">
        <v>2970098</v>
      </c>
      <c r="H137" s="43">
        <v>2896990</v>
      </c>
      <c r="I137" s="19">
        <f t="shared" si="38"/>
        <v>73108</v>
      </c>
      <c r="J137" s="19">
        <v>0</v>
      </c>
    </row>
    <row r="138" spans="1:10" x14ac:dyDescent="0.2">
      <c r="A138" s="34" t="s">
        <v>454</v>
      </c>
      <c r="C138" s="5" t="s">
        <v>96</v>
      </c>
      <c r="E138" s="22">
        <f t="shared" ref="E138:J138" si="40">SUM(E122:E137)</f>
        <v>288836009</v>
      </c>
      <c r="F138" s="22">
        <f t="shared" si="40"/>
        <v>0</v>
      </c>
      <c r="G138" s="22">
        <f t="shared" si="40"/>
        <v>288836009</v>
      </c>
      <c r="H138" s="22">
        <f t="shared" si="40"/>
        <v>267266996</v>
      </c>
      <c r="I138" s="22">
        <f t="shared" si="40"/>
        <v>18060194</v>
      </c>
      <c r="J138" s="22">
        <f t="shared" si="40"/>
        <v>3508819</v>
      </c>
    </row>
    <row r="139" spans="1:10" ht="18" customHeight="1" x14ac:dyDescent="0.2">
      <c r="G139" s="1"/>
      <c r="H139" s="1"/>
    </row>
    <row r="140" spans="1:10" ht="15.75" x14ac:dyDescent="0.25">
      <c r="B140" s="6" t="s">
        <v>310</v>
      </c>
      <c r="D140" s="6"/>
      <c r="G140" s="1"/>
      <c r="H140" s="1"/>
    </row>
    <row r="141" spans="1:10" x14ac:dyDescent="0.2">
      <c r="B141" s="12">
        <v>10010</v>
      </c>
      <c r="C141" t="s">
        <v>119</v>
      </c>
      <c r="E141" s="23">
        <v>23152920</v>
      </c>
      <c r="F141" s="19">
        <f t="shared" ref="F141:F147" si="41">G141-E141</f>
        <v>0</v>
      </c>
      <c r="G141" s="43">
        <v>23152920</v>
      </c>
      <c r="H141" s="43">
        <v>21874065</v>
      </c>
      <c r="I141" s="19">
        <f t="shared" ref="I141:I147" si="42">G141-H141-J141</f>
        <v>1278855</v>
      </c>
      <c r="J141" s="19">
        <v>0</v>
      </c>
    </row>
    <row r="142" spans="1:10" x14ac:dyDescent="0.2">
      <c r="B142" s="12">
        <v>10020</v>
      </c>
      <c r="C142" t="s">
        <v>120</v>
      </c>
      <c r="E142" s="23">
        <v>5059380</v>
      </c>
      <c r="F142" s="19">
        <f t="shared" si="41"/>
        <v>-31</v>
      </c>
      <c r="G142" s="43">
        <v>5059349</v>
      </c>
      <c r="H142" s="43">
        <v>4714663</v>
      </c>
      <c r="I142" s="19">
        <f t="shared" si="42"/>
        <v>344686</v>
      </c>
      <c r="J142" s="19">
        <v>0</v>
      </c>
    </row>
    <row r="143" spans="1:10" hidden="1" x14ac:dyDescent="0.2">
      <c r="B143" s="12">
        <v>10050</v>
      </c>
      <c r="C143" t="s">
        <v>121</v>
      </c>
      <c r="E143" s="23">
        <v>0</v>
      </c>
      <c r="F143" s="19">
        <f t="shared" si="41"/>
        <v>0</v>
      </c>
      <c r="G143" s="24">
        <v>0</v>
      </c>
      <c r="H143" s="21">
        <v>0</v>
      </c>
      <c r="I143" s="19">
        <f t="shared" si="42"/>
        <v>0</v>
      </c>
      <c r="J143" s="19">
        <v>0</v>
      </c>
    </row>
    <row r="144" spans="1:10" x14ac:dyDescent="0.2">
      <c r="B144" s="12">
        <v>12295</v>
      </c>
      <c r="C144" t="s">
        <v>79</v>
      </c>
      <c r="E144" s="23">
        <v>180500</v>
      </c>
      <c r="F144" s="19">
        <f t="shared" si="41"/>
        <v>0</v>
      </c>
      <c r="G144" s="43">
        <v>180500</v>
      </c>
      <c r="H144" s="43">
        <v>178691</v>
      </c>
      <c r="I144" s="19">
        <f t="shared" si="42"/>
        <v>1809</v>
      </c>
      <c r="J144" s="19">
        <v>0</v>
      </c>
    </row>
    <row r="145" spans="1:10" x14ac:dyDescent="0.2">
      <c r="B145" s="12">
        <v>12574</v>
      </c>
      <c r="C145" t="s">
        <v>458</v>
      </c>
      <c r="E145" s="23">
        <v>593310</v>
      </c>
      <c r="F145" s="19">
        <f t="shared" ref="F145" si="43">G145-E145</f>
        <v>0</v>
      </c>
      <c r="G145" s="43">
        <v>593310</v>
      </c>
      <c r="H145" s="43">
        <v>550296</v>
      </c>
      <c r="I145" s="19">
        <f t="shared" si="42"/>
        <v>43014</v>
      </c>
      <c r="J145" s="19">
        <v>0</v>
      </c>
    </row>
    <row r="146" spans="1:10" x14ac:dyDescent="0.2">
      <c r="B146" s="12">
        <v>16045</v>
      </c>
      <c r="C146" t="s">
        <v>311</v>
      </c>
      <c r="E146" s="23">
        <v>7200</v>
      </c>
      <c r="F146" s="19">
        <f t="shared" si="41"/>
        <v>0</v>
      </c>
      <c r="G146" s="43">
        <v>7200</v>
      </c>
      <c r="H146" s="43">
        <v>7128</v>
      </c>
      <c r="I146" s="19">
        <f t="shared" si="42"/>
        <v>72</v>
      </c>
      <c r="J146" s="19">
        <v>0</v>
      </c>
    </row>
    <row r="147" spans="1:10" x14ac:dyDescent="0.2">
      <c r="B147" s="12">
        <v>16049</v>
      </c>
      <c r="C147" t="s">
        <v>312</v>
      </c>
      <c r="E147" s="23">
        <v>332500</v>
      </c>
      <c r="F147" s="19">
        <f t="shared" si="41"/>
        <v>0</v>
      </c>
      <c r="G147" s="43">
        <v>332500</v>
      </c>
      <c r="H147" s="43">
        <v>279620</v>
      </c>
      <c r="I147" s="19">
        <f t="shared" si="42"/>
        <v>52880</v>
      </c>
      <c r="J147" s="19">
        <v>0</v>
      </c>
    </row>
    <row r="148" spans="1:10" x14ac:dyDescent="0.2">
      <c r="A148" s="34" t="s">
        <v>454</v>
      </c>
      <c r="C148" s="5" t="s">
        <v>96</v>
      </c>
      <c r="E148" s="22">
        <f t="shared" ref="E148:J148" si="44">SUM(E141:E147)</f>
        <v>29325810</v>
      </c>
      <c r="F148" s="22">
        <f t="shared" si="44"/>
        <v>-31</v>
      </c>
      <c r="G148" s="22">
        <f t="shared" si="44"/>
        <v>29325779</v>
      </c>
      <c r="H148" s="22">
        <f t="shared" si="44"/>
        <v>27604463</v>
      </c>
      <c r="I148" s="22">
        <f t="shared" si="44"/>
        <v>1721316</v>
      </c>
      <c r="J148" s="22">
        <f t="shared" si="44"/>
        <v>0</v>
      </c>
    </row>
    <row r="149" spans="1:10" ht="12.2" customHeight="1" x14ac:dyDescent="0.2">
      <c r="G149" s="1"/>
      <c r="H149" s="1"/>
    </row>
    <row r="150" spans="1:10" ht="15.75" x14ac:dyDescent="0.25">
      <c r="B150" s="6" t="s">
        <v>151</v>
      </c>
      <c r="D150" s="6"/>
      <c r="G150" s="1"/>
      <c r="H150" s="1"/>
    </row>
    <row r="151" spans="1:10" x14ac:dyDescent="0.2">
      <c r="B151" s="12">
        <v>10010</v>
      </c>
      <c r="C151" t="s">
        <v>119</v>
      </c>
      <c r="E151" s="37">
        <v>53985369</v>
      </c>
      <c r="F151" s="19">
        <f t="shared" ref="F151:F166" si="45">G151-E151</f>
        <v>0</v>
      </c>
      <c r="G151" s="43">
        <v>53985369</v>
      </c>
      <c r="H151" s="43">
        <v>48485203</v>
      </c>
      <c r="I151" s="19">
        <f t="shared" ref="I151:I166" si="46">G151-H151-J151</f>
        <v>5500166</v>
      </c>
      <c r="J151" s="19">
        <v>0</v>
      </c>
    </row>
    <row r="152" spans="1:10" x14ac:dyDescent="0.2">
      <c r="B152" s="12">
        <v>10020</v>
      </c>
      <c r="C152" t="s">
        <v>120</v>
      </c>
      <c r="E152" s="37">
        <f>32717944+998315</f>
        <v>33716259</v>
      </c>
      <c r="F152" s="19">
        <f t="shared" si="45"/>
        <v>0</v>
      </c>
      <c r="G152" s="43">
        <v>33716259</v>
      </c>
      <c r="H152" s="43">
        <v>31246877</v>
      </c>
      <c r="I152" s="19">
        <f t="shared" si="46"/>
        <v>1367573</v>
      </c>
      <c r="J152" s="19">
        <v>1101809</v>
      </c>
    </row>
    <row r="153" spans="1:10" hidden="1" x14ac:dyDescent="0.2">
      <c r="B153" s="12">
        <v>10050</v>
      </c>
      <c r="C153" t="s">
        <v>121</v>
      </c>
      <c r="E153" s="37">
        <v>0</v>
      </c>
      <c r="F153" s="19">
        <f t="shared" si="45"/>
        <v>0</v>
      </c>
      <c r="G153" s="24">
        <v>0</v>
      </c>
      <c r="H153" s="21">
        <v>0</v>
      </c>
      <c r="I153" s="19">
        <f t="shared" si="46"/>
        <v>0</v>
      </c>
      <c r="J153" s="19">
        <v>0</v>
      </c>
    </row>
    <row r="154" spans="1:10" x14ac:dyDescent="0.2">
      <c r="B154" s="12">
        <v>12016</v>
      </c>
      <c r="C154" t="s">
        <v>313</v>
      </c>
      <c r="E154" s="37">
        <f>382000+57235</f>
        <v>439235</v>
      </c>
      <c r="F154" s="19">
        <f t="shared" si="45"/>
        <v>0</v>
      </c>
      <c r="G154" s="43">
        <v>439235</v>
      </c>
      <c r="H154" s="43">
        <v>438334</v>
      </c>
      <c r="I154" s="19">
        <f t="shared" si="46"/>
        <v>901</v>
      </c>
      <c r="J154" s="19">
        <v>0</v>
      </c>
    </row>
    <row r="155" spans="1:10" x14ac:dyDescent="0.2">
      <c r="B155" s="12">
        <v>12024</v>
      </c>
      <c r="C155" t="s">
        <v>344</v>
      </c>
      <c r="E155" s="37">
        <f>75000+646716</f>
        <v>721716</v>
      </c>
      <c r="F155" s="19">
        <f t="shared" si="45"/>
        <v>0</v>
      </c>
      <c r="G155" s="43">
        <v>721716</v>
      </c>
      <c r="H155" s="43">
        <v>0</v>
      </c>
      <c r="I155" s="19">
        <f t="shared" si="46"/>
        <v>751</v>
      </c>
      <c r="J155" s="19">
        <v>720965</v>
      </c>
    </row>
    <row r="156" spans="1:10" x14ac:dyDescent="0.2">
      <c r="B156" s="12">
        <v>12096</v>
      </c>
      <c r="C156" t="s">
        <v>156</v>
      </c>
      <c r="E156" s="37">
        <v>4623259</v>
      </c>
      <c r="F156" s="19">
        <f t="shared" si="45"/>
        <v>0</v>
      </c>
      <c r="G156" s="43">
        <v>4623259</v>
      </c>
      <c r="H156" s="43">
        <v>4177121</v>
      </c>
      <c r="I156" s="19">
        <f t="shared" si="46"/>
        <v>446138</v>
      </c>
      <c r="J156" s="19">
        <v>0</v>
      </c>
    </row>
    <row r="157" spans="1:10" x14ac:dyDescent="0.2">
      <c r="B157" s="12">
        <v>12115</v>
      </c>
      <c r="C157" t="s">
        <v>152</v>
      </c>
      <c r="E157" s="37">
        <v>114854</v>
      </c>
      <c r="F157" s="19">
        <f t="shared" si="45"/>
        <v>0</v>
      </c>
      <c r="G157" s="43">
        <v>114854</v>
      </c>
      <c r="H157" s="43">
        <v>98934</v>
      </c>
      <c r="I157" s="19">
        <f t="shared" si="46"/>
        <v>15920</v>
      </c>
      <c r="J157" s="19">
        <v>0</v>
      </c>
    </row>
    <row r="158" spans="1:10" x14ac:dyDescent="0.2">
      <c r="B158" s="12">
        <v>12123</v>
      </c>
      <c r="C158" t="s">
        <v>314</v>
      </c>
      <c r="E158" s="37">
        <v>20822</v>
      </c>
      <c r="F158" s="19">
        <f t="shared" si="45"/>
        <v>0</v>
      </c>
      <c r="G158" s="43">
        <v>20822</v>
      </c>
      <c r="H158" s="43">
        <v>15476</v>
      </c>
      <c r="I158" s="19">
        <f t="shared" si="46"/>
        <v>5346</v>
      </c>
      <c r="J158" s="19">
        <v>0</v>
      </c>
    </row>
    <row r="159" spans="1:10" x14ac:dyDescent="0.2">
      <c r="B159" s="12">
        <v>12141</v>
      </c>
      <c r="C159" s="27" t="s">
        <v>425</v>
      </c>
      <c r="E159" s="37">
        <v>141800</v>
      </c>
      <c r="F159" s="19">
        <f t="shared" si="45"/>
        <v>0</v>
      </c>
      <c r="G159" s="43">
        <v>141800</v>
      </c>
      <c r="H159" s="43">
        <v>125367</v>
      </c>
      <c r="I159" s="19">
        <f t="shared" si="46"/>
        <v>16433</v>
      </c>
      <c r="J159" s="19">
        <v>0</v>
      </c>
    </row>
    <row r="160" spans="1:10" x14ac:dyDescent="0.2">
      <c r="B160" s="12">
        <v>12155</v>
      </c>
      <c r="C160" t="s">
        <v>153</v>
      </c>
      <c r="E160" s="37">
        <f>350000+672871</f>
        <v>1022871</v>
      </c>
      <c r="F160" s="19">
        <f t="shared" si="45"/>
        <v>-270000</v>
      </c>
      <c r="G160" s="43">
        <v>752871</v>
      </c>
      <c r="H160" s="43">
        <v>24300</v>
      </c>
      <c r="I160" s="19">
        <f t="shared" si="46"/>
        <v>3320</v>
      </c>
      <c r="J160" s="19">
        <v>725251</v>
      </c>
    </row>
    <row r="161" spans="1:10" x14ac:dyDescent="0.2">
      <c r="B161" s="12">
        <v>12176</v>
      </c>
      <c r="C161" t="s">
        <v>154</v>
      </c>
      <c r="E161" s="37">
        <v>25723</v>
      </c>
      <c r="F161" s="19">
        <f t="shared" si="45"/>
        <v>0</v>
      </c>
      <c r="G161" s="43">
        <v>25723</v>
      </c>
      <c r="H161" s="43">
        <v>21650</v>
      </c>
      <c r="I161" s="19">
        <f t="shared" si="46"/>
        <v>4073</v>
      </c>
      <c r="J161" s="19">
        <v>0</v>
      </c>
    </row>
    <row r="162" spans="1:10" x14ac:dyDescent="0.2">
      <c r="B162" s="12">
        <v>12179</v>
      </c>
      <c r="C162" t="s">
        <v>352</v>
      </c>
      <c r="E162" s="37">
        <v>13069421</v>
      </c>
      <c r="F162" s="19">
        <f t="shared" si="45"/>
        <v>0</v>
      </c>
      <c r="G162" s="43">
        <v>13069421</v>
      </c>
      <c r="H162" s="43">
        <v>10999900</v>
      </c>
      <c r="I162" s="19">
        <f t="shared" si="46"/>
        <v>2069521</v>
      </c>
      <c r="J162" s="19">
        <v>0</v>
      </c>
    </row>
    <row r="163" spans="1:10" x14ac:dyDescent="0.2">
      <c r="B163" s="12">
        <v>12218</v>
      </c>
      <c r="C163" t="s">
        <v>155</v>
      </c>
      <c r="E163" s="37">
        <v>5000000</v>
      </c>
      <c r="F163" s="19">
        <f t="shared" si="45"/>
        <v>0</v>
      </c>
      <c r="G163" s="43">
        <v>5000000</v>
      </c>
      <c r="H163" s="43">
        <v>4908333</v>
      </c>
      <c r="I163" s="19">
        <f t="shared" si="46"/>
        <v>91667</v>
      </c>
      <c r="J163" s="19">
        <v>0</v>
      </c>
    </row>
    <row r="164" spans="1:10" x14ac:dyDescent="0.2">
      <c r="B164" s="12">
        <v>12323</v>
      </c>
      <c r="C164" t="s">
        <v>354</v>
      </c>
      <c r="E164" s="37">
        <v>2941857</v>
      </c>
      <c r="F164" s="19">
        <f t="shared" si="45"/>
        <v>0</v>
      </c>
      <c r="G164" s="43">
        <v>2941857</v>
      </c>
      <c r="H164" s="43">
        <v>2764393</v>
      </c>
      <c r="I164" s="19">
        <f t="shared" si="46"/>
        <v>177464</v>
      </c>
      <c r="J164" s="19">
        <v>0</v>
      </c>
    </row>
    <row r="165" spans="1:10" x14ac:dyDescent="0.2">
      <c r="B165" s="12">
        <v>12507</v>
      </c>
      <c r="C165" s="27" t="s">
        <v>426</v>
      </c>
      <c r="E165" s="37">
        <f>13683019+300000</f>
        <v>13983019</v>
      </c>
      <c r="F165" s="19">
        <f t="shared" si="45"/>
        <v>0</v>
      </c>
      <c r="G165" s="43">
        <v>13983019</v>
      </c>
      <c r="H165" s="43">
        <v>11942226</v>
      </c>
      <c r="I165" s="19">
        <f t="shared" si="46"/>
        <v>2040793</v>
      </c>
      <c r="J165" s="19">
        <v>0</v>
      </c>
    </row>
    <row r="166" spans="1:10" x14ac:dyDescent="0.2">
      <c r="B166" s="12">
        <v>12511</v>
      </c>
      <c r="C166" t="s">
        <v>353</v>
      </c>
      <c r="E166" s="23">
        <v>14315087</v>
      </c>
      <c r="F166" s="19">
        <f t="shared" si="45"/>
        <v>0</v>
      </c>
      <c r="G166" s="43">
        <v>14315087</v>
      </c>
      <c r="H166" s="43">
        <v>13914492</v>
      </c>
      <c r="I166" s="19">
        <f t="shared" si="46"/>
        <v>400595</v>
      </c>
      <c r="J166" s="19">
        <v>0</v>
      </c>
    </row>
    <row r="167" spans="1:10" x14ac:dyDescent="0.2">
      <c r="A167" s="34" t="s">
        <v>454</v>
      </c>
      <c r="C167" s="5" t="s">
        <v>96</v>
      </c>
      <c r="E167" s="22">
        <f t="shared" ref="E167:J167" si="47">SUM(E151:E166)</f>
        <v>144121292</v>
      </c>
      <c r="F167" s="22">
        <f t="shared" si="47"/>
        <v>-270000</v>
      </c>
      <c r="G167" s="22">
        <f t="shared" si="47"/>
        <v>143851292</v>
      </c>
      <c r="H167" s="22">
        <f t="shared" si="47"/>
        <v>129162606</v>
      </c>
      <c r="I167" s="22">
        <f t="shared" si="47"/>
        <v>12140661</v>
      </c>
      <c r="J167" s="22">
        <f t="shared" si="47"/>
        <v>2548025</v>
      </c>
    </row>
    <row r="168" spans="1:10" ht="12.2" customHeight="1" x14ac:dyDescent="0.2">
      <c r="G168" s="1"/>
      <c r="H168" s="1"/>
    </row>
    <row r="169" spans="1:10" ht="15.75" x14ac:dyDescent="0.25">
      <c r="B169" s="6" t="s">
        <v>157</v>
      </c>
      <c r="D169" s="6"/>
      <c r="G169" s="1"/>
      <c r="H169" s="1"/>
    </row>
    <row r="170" spans="1:10" x14ac:dyDescent="0.2">
      <c r="B170" s="12">
        <v>10010</v>
      </c>
      <c r="C170" t="s">
        <v>119</v>
      </c>
      <c r="E170" s="23">
        <v>33038471</v>
      </c>
      <c r="F170" s="19">
        <f>G170-E170</f>
        <v>-49994</v>
      </c>
      <c r="G170" s="43">
        <v>32988477</v>
      </c>
      <c r="H170" s="43">
        <v>29582649</v>
      </c>
      <c r="I170" s="19">
        <f t="shared" ref="I170:I172" si="48">G170-H170-J170</f>
        <v>3405828</v>
      </c>
      <c r="J170" s="19">
        <v>0</v>
      </c>
    </row>
    <row r="171" spans="1:10" x14ac:dyDescent="0.2">
      <c r="B171" s="12">
        <v>10020</v>
      </c>
      <c r="C171" t="s">
        <v>120</v>
      </c>
      <c r="E171" s="23">
        <v>1062361</v>
      </c>
      <c r="F171" s="19">
        <f>G171-E171</f>
        <v>74725</v>
      </c>
      <c r="G171" s="43">
        <v>1137086</v>
      </c>
      <c r="H171" s="43">
        <v>991811</v>
      </c>
      <c r="I171" s="19">
        <f t="shared" si="48"/>
        <v>145275</v>
      </c>
      <c r="J171" s="19">
        <v>0</v>
      </c>
    </row>
    <row r="172" spans="1:10" hidden="1" x14ac:dyDescent="0.2">
      <c r="B172" s="12">
        <v>10050</v>
      </c>
      <c r="C172" t="s">
        <v>121</v>
      </c>
      <c r="E172" s="23">
        <v>0</v>
      </c>
      <c r="F172" s="19">
        <f>G172-E172</f>
        <v>0</v>
      </c>
      <c r="G172" s="24">
        <v>0</v>
      </c>
      <c r="H172" s="21">
        <v>0</v>
      </c>
      <c r="I172" s="19">
        <f t="shared" si="48"/>
        <v>0</v>
      </c>
      <c r="J172" s="19">
        <v>0</v>
      </c>
    </row>
    <row r="173" spans="1:10" x14ac:dyDescent="0.2">
      <c r="A173" s="34" t="s">
        <v>454</v>
      </c>
      <c r="C173" s="5" t="s">
        <v>96</v>
      </c>
      <c r="E173" s="22">
        <f t="shared" ref="E173:J173" si="49">SUM(E170:E172)</f>
        <v>34100832</v>
      </c>
      <c r="F173" s="22">
        <f t="shared" si="49"/>
        <v>24731</v>
      </c>
      <c r="G173" s="22">
        <f t="shared" si="49"/>
        <v>34125563</v>
      </c>
      <c r="H173" s="22">
        <f t="shared" si="49"/>
        <v>30574460</v>
      </c>
      <c r="I173" s="22">
        <f t="shared" si="49"/>
        <v>3551103</v>
      </c>
      <c r="J173" s="22">
        <f t="shared" si="49"/>
        <v>0</v>
      </c>
    </row>
    <row r="174" spans="1:10" ht="12.2" customHeight="1" x14ac:dyDescent="0.2">
      <c r="G174" s="1"/>
      <c r="H174" s="1"/>
    </row>
    <row r="175" spans="1:10" ht="15.75" x14ac:dyDescent="0.25">
      <c r="B175" s="6" t="s">
        <v>159</v>
      </c>
      <c r="D175" s="6"/>
      <c r="G175" s="1"/>
      <c r="H175" s="1"/>
    </row>
    <row r="176" spans="1:10" x14ac:dyDescent="0.2">
      <c r="B176" s="12">
        <v>10010</v>
      </c>
      <c r="C176" t="s">
        <v>119</v>
      </c>
      <c r="E176" s="37">
        <v>48985592</v>
      </c>
      <c r="F176" s="19">
        <f t="shared" ref="F176:F185" si="50">G176-E176</f>
        <v>0</v>
      </c>
      <c r="G176" s="43">
        <v>48985592</v>
      </c>
      <c r="H176" s="43">
        <v>47927316</v>
      </c>
      <c r="I176" s="19">
        <f t="shared" ref="I176:I185" si="51">G176-H176-J176</f>
        <v>1058276</v>
      </c>
      <c r="J176" s="19">
        <v>0</v>
      </c>
    </row>
    <row r="177" spans="1:10" x14ac:dyDescent="0.2">
      <c r="B177" s="12">
        <v>10020</v>
      </c>
      <c r="C177" t="s">
        <v>120</v>
      </c>
      <c r="E177" s="37">
        <v>2561355</v>
      </c>
      <c r="F177" s="19">
        <f t="shared" si="50"/>
        <v>145000</v>
      </c>
      <c r="G177" s="43">
        <v>2706355</v>
      </c>
      <c r="H177" s="43">
        <v>2557340</v>
      </c>
      <c r="I177" s="19">
        <f t="shared" si="51"/>
        <v>149015</v>
      </c>
      <c r="J177" s="19">
        <v>0</v>
      </c>
    </row>
    <row r="178" spans="1:10" hidden="1" x14ac:dyDescent="0.2">
      <c r="B178" s="12">
        <v>10050</v>
      </c>
      <c r="C178" t="s">
        <v>121</v>
      </c>
      <c r="E178" s="37">
        <v>0</v>
      </c>
      <c r="F178" s="19">
        <f t="shared" si="50"/>
        <v>0</v>
      </c>
      <c r="G178" s="24">
        <v>0</v>
      </c>
      <c r="H178" s="21">
        <v>0</v>
      </c>
      <c r="I178" s="19">
        <f t="shared" si="51"/>
        <v>0</v>
      </c>
      <c r="J178" s="19">
        <v>0</v>
      </c>
    </row>
    <row r="179" spans="1:10" x14ac:dyDescent="0.2">
      <c r="B179" s="12">
        <v>12069</v>
      </c>
      <c r="C179" t="s">
        <v>161</v>
      </c>
      <c r="E179" s="37">
        <v>180000</v>
      </c>
      <c r="F179" s="19">
        <f t="shared" si="50"/>
        <v>78000</v>
      </c>
      <c r="G179" s="43">
        <v>258000</v>
      </c>
      <c r="H179" s="43">
        <v>246094</v>
      </c>
      <c r="I179" s="19">
        <f t="shared" si="51"/>
        <v>11906</v>
      </c>
      <c r="J179" s="19">
        <v>0</v>
      </c>
    </row>
    <row r="180" spans="1:10" x14ac:dyDescent="0.2">
      <c r="B180" s="12">
        <v>12097</v>
      </c>
      <c r="C180" t="s">
        <v>162</v>
      </c>
      <c r="E180" s="37">
        <v>56499</v>
      </c>
      <c r="F180" s="19">
        <f t="shared" si="50"/>
        <v>-10000</v>
      </c>
      <c r="G180" s="43">
        <v>46499</v>
      </c>
      <c r="H180" s="43">
        <v>37156</v>
      </c>
      <c r="I180" s="19">
        <f t="shared" si="51"/>
        <v>9343</v>
      </c>
      <c r="J180" s="19">
        <v>0</v>
      </c>
    </row>
    <row r="181" spans="1:10" x14ac:dyDescent="0.2">
      <c r="B181" s="12">
        <v>12110</v>
      </c>
      <c r="C181" t="s">
        <v>163</v>
      </c>
      <c r="E181" s="37">
        <v>330000</v>
      </c>
      <c r="F181" s="19">
        <f t="shared" si="50"/>
        <v>-35000</v>
      </c>
      <c r="G181" s="43">
        <v>295000</v>
      </c>
      <c r="H181" s="43">
        <v>127605</v>
      </c>
      <c r="I181" s="19">
        <f t="shared" si="51"/>
        <v>167395</v>
      </c>
      <c r="J181" s="19">
        <v>0</v>
      </c>
    </row>
    <row r="182" spans="1:10" x14ac:dyDescent="0.2">
      <c r="B182" s="12">
        <v>12117</v>
      </c>
      <c r="C182" t="s">
        <v>164</v>
      </c>
      <c r="E182" s="37">
        <v>1323438</v>
      </c>
      <c r="F182" s="19">
        <f t="shared" si="50"/>
        <v>-112000</v>
      </c>
      <c r="G182" s="43">
        <v>1211438</v>
      </c>
      <c r="H182" s="43">
        <v>1054950</v>
      </c>
      <c r="I182" s="19">
        <f t="shared" si="51"/>
        <v>156488</v>
      </c>
      <c r="J182" s="19">
        <v>0</v>
      </c>
    </row>
    <row r="183" spans="1:10" x14ac:dyDescent="0.2">
      <c r="B183" s="12">
        <v>12485</v>
      </c>
      <c r="C183" t="s">
        <v>165</v>
      </c>
      <c r="E183" s="37">
        <v>481</v>
      </c>
      <c r="F183" s="19">
        <f t="shared" si="50"/>
        <v>0</v>
      </c>
      <c r="G183" s="43">
        <v>481</v>
      </c>
      <c r="H183" s="43">
        <v>406</v>
      </c>
      <c r="I183" s="19">
        <f t="shared" si="51"/>
        <v>75</v>
      </c>
      <c r="J183" s="19">
        <v>0</v>
      </c>
    </row>
    <row r="184" spans="1:10" x14ac:dyDescent="0.2">
      <c r="B184" s="12">
        <v>12537</v>
      </c>
      <c r="C184" s="27" t="s">
        <v>376</v>
      </c>
      <c r="E184" s="37">
        <v>277119</v>
      </c>
      <c r="F184" s="19">
        <f t="shared" si="50"/>
        <v>-50000</v>
      </c>
      <c r="G184" s="43">
        <v>227119</v>
      </c>
      <c r="H184" s="43">
        <v>176198</v>
      </c>
      <c r="I184" s="19">
        <f t="shared" si="51"/>
        <v>50921</v>
      </c>
      <c r="J184" s="19">
        <v>0</v>
      </c>
    </row>
    <row r="185" spans="1:10" x14ac:dyDescent="0.2">
      <c r="B185" s="12">
        <v>12538</v>
      </c>
      <c r="C185" s="27" t="s">
        <v>377</v>
      </c>
      <c r="E185" s="23">
        <v>1115406</v>
      </c>
      <c r="F185" s="19">
        <f t="shared" si="50"/>
        <v>-16000</v>
      </c>
      <c r="G185" s="43">
        <v>1099406</v>
      </c>
      <c r="H185" s="43">
        <v>1063626</v>
      </c>
      <c r="I185" s="19">
        <f t="shared" si="51"/>
        <v>35780</v>
      </c>
      <c r="J185" s="19">
        <v>0</v>
      </c>
    </row>
    <row r="186" spans="1:10" ht="15" x14ac:dyDescent="0.35">
      <c r="A186" s="34" t="s">
        <v>454</v>
      </c>
      <c r="C186" s="5" t="s">
        <v>96</v>
      </c>
      <c r="E186" s="25">
        <f t="shared" ref="E186:J186" si="52">SUM(E176:E185)</f>
        <v>54829890</v>
      </c>
      <c r="F186" s="25">
        <f t="shared" si="52"/>
        <v>0</v>
      </c>
      <c r="G186" s="25">
        <f t="shared" si="52"/>
        <v>54829890</v>
      </c>
      <c r="H186" s="25">
        <f t="shared" si="52"/>
        <v>53190691</v>
      </c>
      <c r="I186" s="25">
        <f t="shared" si="52"/>
        <v>1639199</v>
      </c>
      <c r="J186" s="25">
        <f t="shared" si="52"/>
        <v>0</v>
      </c>
    </row>
    <row r="187" spans="1:10" ht="15" x14ac:dyDescent="0.35">
      <c r="A187" s="34" t="s">
        <v>455</v>
      </c>
      <c r="C187" s="5" t="s">
        <v>100</v>
      </c>
      <c r="E187" s="25">
        <f t="shared" ref="E187:J187" si="53">SUMIF($A62:$A186,"B3",E62:E186)</f>
        <v>679970459</v>
      </c>
      <c r="F187" s="25">
        <f t="shared" si="53"/>
        <v>36700</v>
      </c>
      <c r="G187" s="25">
        <f t="shared" si="53"/>
        <v>680007159</v>
      </c>
      <c r="H187" s="25">
        <f t="shared" si="53"/>
        <v>627035028</v>
      </c>
      <c r="I187" s="25">
        <f t="shared" si="53"/>
        <v>46485128</v>
      </c>
      <c r="J187" s="25">
        <f t="shared" si="53"/>
        <v>6487003</v>
      </c>
    </row>
    <row r="188" spans="1:10" ht="12" customHeight="1" x14ac:dyDescent="0.2">
      <c r="G188" s="1"/>
      <c r="H188" s="1"/>
    </row>
    <row r="189" spans="1:10" ht="18.75" x14ac:dyDescent="0.3">
      <c r="B189" s="3" t="s">
        <v>99</v>
      </c>
      <c r="G189" s="1"/>
      <c r="H189" s="1"/>
    </row>
    <row r="190" spans="1:10" ht="15.75" x14ac:dyDescent="0.25">
      <c r="B190" s="6" t="s">
        <v>372</v>
      </c>
      <c r="D190" s="6"/>
      <c r="G190" s="1"/>
      <c r="H190" s="1"/>
    </row>
    <row r="191" spans="1:10" x14ac:dyDescent="0.2">
      <c r="B191" s="12">
        <v>10010</v>
      </c>
      <c r="C191" t="s">
        <v>119</v>
      </c>
      <c r="E191" s="37">
        <v>149608808</v>
      </c>
      <c r="F191" s="19">
        <f t="shared" ref="F191:F209" si="54">G191-E191</f>
        <v>4187354</v>
      </c>
      <c r="G191" s="43">
        <v>153796162</v>
      </c>
      <c r="H191" s="43">
        <v>146215109</v>
      </c>
      <c r="I191" s="19">
        <f t="shared" ref="I191:I209" si="55">G191-H191-J191</f>
        <v>7581053</v>
      </c>
      <c r="J191" s="19">
        <v>0</v>
      </c>
    </row>
    <row r="192" spans="1:10" x14ac:dyDescent="0.2">
      <c r="B192" s="12">
        <v>10020</v>
      </c>
      <c r="C192" t="s">
        <v>120</v>
      </c>
      <c r="E192" s="37">
        <f>29099716+109687</f>
        <v>29209403</v>
      </c>
      <c r="F192" s="19">
        <f t="shared" si="54"/>
        <v>0</v>
      </c>
      <c r="G192" s="43">
        <v>29209403</v>
      </c>
      <c r="H192" s="43">
        <v>28434931</v>
      </c>
      <c r="I192" s="19">
        <f t="shared" si="55"/>
        <v>774472</v>
      </c>
      <c r="J192" s="19">
        <v>0</v>
      </c>
    </row>
    <row r="193" spans="2:10" x14ac:dyDescent="0.2">
      <c r="B193" s="12">
        <v>10050</v>
      </c>
      <c r="C193" t="s">
        <v>121</v>
      </c>
      <c r="E193" s="37">
        <v>93990</v>
      </c>
      <c r="F193" s="19">
        <f t="shared" si="54"/>
        <v>0</v>
      </c>
      <c r="G193" s="43">
        <v>93990</v>
      </c>
      <c r="H193" s="43">
        <v>87003</v>
      </c>
      <c r="I193" s="19">
        <f t="shared" si="55"/>
        <v>6987</v>
      </c>
      <c r="J193" s="19">
        <v>0</v>
      </c>
    </row>
    <row r="194" spans="2:10" x14ac:dyDescent="0.2">
      <c r="B194" s="12">
        <v>12026</v>
      </c>
      <c r="C194" t="s">
        <v>166</v>
      </c>
      <c r="E194" s="37">
        <v>25354</v>
      </c>
      <c r="F194" s="19">
        <f t="shared" si="54"/>
        <v>0</v>
      </c>
      <c r="G194" s="43">
        <v>25354</v>
      </c>
      <c r="H194" s="43">
        <v>250</v>
      </c>
      <c r="I194" s="19">
        <f t="shared" si="55"/>
        <v>0</v>
      </c>
      <c r="J194" s="19">
        <v>25104</v>
      </c>
    </row>
    <row r="195" spans="2:10" x14ac:dyDescent="0.2">
      <c r="B195" s="12">
        <v>12082</v>
      </c>
      <c r="C195" t="s">
        <v>167</v>
      </c>
      <c r="E195" s="37">
        <v>6183375</v>
      </c>
      <c r="F195" s="19">
        <f t="shared" si="54"/>
        <v>0</v>
      </c>
      <c r="G195" s="43">
        <v>6183375</v>
      </c>
      <c r="H195" s="43">
        <v>5979054</v>
      </c>
      <c r="I195" s="19">
        <f t="shared" si="55"/>
        <v>204321</v>
      </c>
      <c r="J195" s="19">
        <v>0</v>
      </c>
    </row>
    <row r="196" spans="2:10" x14ac:dyDescent="0.2">
      <c r="B196" s="12">
        <v>12235</v>
      </c>
      <c r="C196" t="s">
        <v>168</v>
      </c>
      <c r="E196" s="37">
        <v>4562247</v>
      </c>
      <c r="F196" s="19">
        <f t="shared" si="54"/>
        <v>0</v>
      </c>
      <c r="G196" s="43">
        <v>4562247</v>
      </c>
      <c r="H196" s="43">
        <v>4243453</v>
      </c>
      <c r="I196" s="45">
        <f t="shared" si="55"/>
        <v>318794</v>
      </c>
      <c r="J196" s="19">
        <v>0</v>
      </c>
    </row>
    <row r="197" spans="2:10" x14ac:dyDescent="0.2">
      <c r="B197" s="12">
        <v>16009</v>
      </c>
      <c r="C197" t="s">
        <v>355</v>
      </c>
      <c r="E197" s="37">
        <v>98079</v>
      </c>
      <c r="F197" s="19">
        <f t="shared" si="54"/>
        <v>0</v>
      </c>
      <c r="G197" s="43">
        <v>98079</v>
      </c>
      <c r="H197" s="43">
        <v>93176</v>
      </c>
      <c r="I197" s="19">
        <f t="shared" si="55"/>
        <v>4903</v>
      </c>
      <c r="J197" s="19">
        <v>0</v>
      </c>
    </row>
    <row r="198" spans="2:10" x14ac:dyDescent="0.2">
      <c r="B198" s="12">
        <v>16010</v>
      </c>
      <c r="C198" s="27" t="s">
        <v>427</v>
      </c>
      <c r="E198" s="37">
        <v>23918</v>
      </c>
      <c r="F198" s="19">
        <f t="shared" si="54"/>
        <v>0</v>
      </c>
      <c r="G198" s="43">
        <v>23918</v>
      </c>
      <c r="H198" s="43">
        <v>22681</v>
      </c>
      <c r="I198" s="19">
        <f t="shared" si="55"/>
        <v>1237</v>
      </c>
      <c r="J198" s="19">
        <v>0</v>
      </c>
    </row>
    <row r="199" spans="2:10" x14ac:dyDescent="0.2">
      <c r="B199" s="12">
        <v>16011</v>
      </c>
      <c r="C199" t="s">
        <v>356</v>
      </c>
      <c r="E199" s="37">
        <v>15919</v>
      </c>
      <c r="F199" s="19">
        <f t="shared" si="54"/>
        <v>0</v>
      </c>
      <c r="G199" s="43">
        <v>15919</v>
      </c>
      <c r="H199" s="43">
        <v>15096</v>
      </c>
      <c r="I199" s="19">
        <f t="shared" si="55"/>
        <v>823</v>
      </c>
      <c r="J199" s="19">
        <v>0</v>
      </c>
    </row>
    <row r="200" spans="2:10" x14ac:dyDescent="0.2">
      <c r="B200" s="12">
        <v>16013</v>
      </c>
      <c r="C200" s="27" t="s">
        <v>428</v>
      </c>
      <c r="E200" s="37">
        <v>190000</v>
      </c>
      <c r="F200" s="19">
        <f t="shared" si="54"/>
        <v>0</v>
      </c>
      <c r="G200" s="43">
        <v>190000</v>
      </c>
      <c r="H200" s="43">
        <v>99660</v>
      </c>
      <c r="I200" s="19">
        <f t="shared" si="55"/>
        <v>90340</v>
      </c>
      <c r="J200" s="19">
        <v>0</v>
      </c>
    </row>
    <row r="201" spans="2:10" x14ac:dyDescent="0.2">
      <c r="B201" s="12">
        <v>16014</v>
      </c>
      <c r="C201" s="27" t="s">
        <v>429</v>
      </c>
      <c r="E201" s="37">
        <v>194711</v>
      </c>
      <c r="F201" s="19">
        <f t="shared" si="54"/>
        <v>0</v>
      </c>
      <c r="G201" s="43">
        <v>194711</v>
      </c>
      <c r="H201" s="43">
        <v>133077</v>
      </c>
      <c r="I201" s="19">
        <f t="shared" si="55"/>
        <v>61634</v>
      </c>
      <c r="J201" s="19">
        <v>0</v>
      </c>
    </row>
    <row r="202" spans="2:10" x14ac:dyDescent="0.2">
      <c r="B202" s="12">
        <v>16025</v>
      </c>
      <c r="C202" t="s">
        <v>357</v>
      </c>
      <c r="E202" s="37">
        <v>59034</v>
      </c>
      <c r="F202" s="19">
        <f t="shared" si="54"/>
        <v>0</v>
      </c>
      <c r="G202" s="43">
        <v>59034</v>
      </c>
      <c r="H202" s="43">
        <v>56083</v>
      </c>
      <c r="I202" s="19">
        <f t="shared" si="55"/>
        <v>2951</v>
      </c>
      <c r="J202" s="19">
        <v>0</v>
      </c>
    </row>
    <row r="203" spans="2:10" x14ac:dyDescent="0.2">
      <c r="B203" s="12">
        <v>16034</v>
      </c>
      <c r="C203" t="s">
        <v>358</v>
      </c>
      <c r="E203" s="37">
        <v>39426</v>
      </c>
      <c r="F203" s="19">
        <f t="shared" si="54"/>
        <v>0</v>
      </c>
      <c r="G203" s="43">
        <v>39426</v>
      </c>
      <c r="H203" s="43">
        <v>37455</v>
      </c>
      <c r="I203" s="19">
        <f t="shared" si="55"/>
        <v>1971</v>
      </c>
      <c r="J203" s="19">
        <v>0</v>
      </c>
    </row>
    <row r="204" spans="2:10" x14ac:dyDescent="0.2">
      <c r="B204" s="12">
        <v>16044</v>
      </c>
      <c r="C204" t="s">
        <v>359</v>
      </c>
      <c r="E204" s="37">
        <v>29559</v>
      </c>
      <c r="F204" s="19">
        <f t="shared" si="54"/>
        <v>0</v>
      </c>
      <c r="G204" s="43">
        <v>29559</v>
      </c>
      <c r="H204" s="43">
        <v>28082</v>
      </c>
      <c r="I204" s="19">
        <f t="shared" si="55"/>
        <v>1477</v>
      </c>
      <c r="J204" s="19">
        <v>0</v>
      </c>
    </row>
    <row r="205" spans="2:10" x14ac:dyDescent="0.2">
      <c r="B205" s="12">
        <v>16056</v>
      </c>
      <c r="C205" t="s">
        <v>360</v>
      </c>
      <c r="E205" s="37">
        <v>68810</v>
      </c>
      <c r="F205" s="19">
        <f t="shared" si="54"/>
        <v>0</v>
      </c>
      <c r="G205" s="43">
        <v>68810</v>
      </c>
      <c r="H205" s="43">
        <v>65370</v>
      </c>
      <c r="I205" s="19">
        <f t="shared" si="55"/>
        <v>3440</v>
      </c>
      <c r="J205" s="19">
        <v>0</v>
      </c>
    </row>
    <row r="206" spans="2:10" x14ac:dyDescent="0.2">
      <c r="B206" s="12">
        <v>16065</v>
      </c>
      <c r="C206" t="s">
        <v>361</v>
      </c>
      <c r="E206" s="37">
        <v>49164</v>
      </c>
      <c r="F206" s="19">
        <f t="shared" si="54"/>
        <v>0</v>
      </c>
      <c r="G206" s="43">
        <v>49164</v>
      </c>
      <c r="H206" s="43">
        <v>46706</v>
      </c>
      <c r="I206" s="19">
        <f t="shared" si="55"/>
        <v>2458</v>
      </c>
      <c r="J206" s="19">
        <v>0</v>
      </c>
    </row>
    <row r="207" spans="2:10" x14ac:dyDescent="0.2">
      <c r="B207" s="12">
        <v>16074</v>
      </c>
      <c r="C207" t="s">
        <v>362</v>
      </c>
      <c r="E207" s="37">
        <v>97989</v>
      </c>
      <c r="F207" s="19">
        <f t="shared" si="54"/>
        <v>0</v>
      </c>
      <c r="G207" s="43">
        <v>97989</v>
      </c>
      <c r="H207" s="43">
        <v>93090</v>
      </c>
      <c r="I207" s="19">
        <f t="shared" si="55"/>
        <v>4899</v>
      </c>
      <c r="J207" s="19">
        <v>0</v>
      </c>
    </row>
    <row r="208" spans="2:10" x14ac:dyDescent="0.2">
      <c r="B208" s="12">
        <v>16080</v>
      </c>
      <c r="C208" t="s">
        <v>363</v>
      </c>
      <c r="E208" s="37">
        <v>29299</v>
      </c>
      <c r="F208" s="19">
        <f t="shared" si="54"/>
        <v>0</v>
      </c>
      <c r="G208" s="43">
        <v>29299</v>
      </c>
      <c r="H208" s="43">
        <v>27835</v>
      </c>
      <c r="I208" s="19">
        <f t="shared" si="55"/>
        <v>1464</v>
      </c>
      <c r="J208" s="19">
        <v>0</v>
      </c>
    </row>
    <row r="209" spans="1:10" x14ac:dyDescent="0.2">
      <c r="B209" s="12">
        <v>16179</v>
      </c>
      <c r="C209" t="s">
        <v>364</v>
      </c>
      <c r="E209" s="23">
        <v>29342</v>
      </c>
      <c r="F209" s="19">
        <f t="shared" si="54"/>
        <v>0</v>
      </c>
      <c r="G209" s="43">
        <v>29342</v>
      </c>
      <c r="H209" s="43">
        <v>27875</v>
      </c>
      <c r="I209" s="19">
        <f t="shared" si="55"/>
        <v>1467</v>
      </c>
      <c r="J209" s="19">
        <v>0</v>
      </c>
    </row>
    <row r="210" spans="1:10" x14ac:dyDescent="0.2">
      <c r="A210" s="34" t="s">
        <v>454</v>
      </c>
      <c r="C210" s="5" t="s">
        <v>96</v>
      </c>
      <c r="E210" s="22">
        <f t="shared" ref="E210:J210" si="56">SUM(E191:E209)</f>
        <v>190608427</v>
      </c>
      <c r="F210" s="22">
        <f t="shared" si="56"/>
        <v>4187354</v>
      </c>
      <c r="G210" s="22">
        <f t="shared" si="56"/>
        <v>194795781</v>
      </c>
      <c r="H210" s="22">
        <f t="shared" si="56"/>
        <v>185705986</v>
      </c>
      <c r="I210" s="22">
        <f t="shared" si="56"/>
        <v>9064691</v>
      </c>
      <c r="J210" s="22">
        <f t="shared" si="56"/>
        <v>25104</v>
      </c>
    </row>
    <row r="211" spans="1:10" ht="11.85" customHeight="1" x14ac:dyDescent="0.2">
      <c r="G211" s="1"/>
      <c r="H211" s="1"/>
    </row>
    <row r="212" spans="1:10" ht="15.75" hidden="1" x14ac:dyDescent="0.25">
      <c r="B212" s="6" t="s">
        <v>365</v>
      </c>
      <c r="D212" s="6"/>
      <c r="G212" s="1"/>
      <c r="H212" s="1"/>
    </row>
    <row r="213" spans="1:10" hidden="1" x14ac:dyDescent="0.2">
      <c r="B213" s="12">
        <v>10010</v>
      </c>
      <c r="C213" t="s">
        <v>119</v>
      </c>
      <c r="E213" s="23">
        <v>0</v>
      </c>
      <c r="F213" s="19">
        <f>G213-E213</f>
        <v>0</v>
      </c>
      <c r="G213" s="24">
        <v>0</v>
      </c>
      <c r="H213" s="21">
        <v>0</v>
      </c>
      <c r="I213" s="19">
        <f t="shared" ref="I213:I214" si="57">G213-H213-J213</f>
        <v>0</v>
      </c>
      <c r="J213" s="19">
        <v>0</v>
      </c>
    </row>
    <row r="214" spans="1:10" hidden="1" x14ac:dyDescent="0.2">
      <c r="B214" s="12">
        <v>10020</v>
      </c>
      <c r="C214" t="s">
        <v>120</v>
      </c>
      <c r="E214" s="23">
        <v>0</v>
      </c>
      <c r="F214" s="19">
        <f>G214-E214</f>
        <v>0</v>
      </c>
      <c r="G214" s="24">
        <v>0</v>
      </c>
      <c r="H214" s="21">
        <v>0</v>
      </c>
      <c r="I214" s="19">
        <f t="shared" si="57"/>
        <v>0</v>
      </c>
      <c r="J214" s="19">
        <v>0</v>
      </c>
    </row>
    <row r="215" spans="1:10" hidden="1" x14ac:dyDescent="0.2">
      <c r="A215" s="34" t="s">
        <v>454</v>
      </c>
      <c r="C215" s="5" t="s">
        <v>96</v>
      </c>
      <c r="E215" s="22">
        <f t="shared" ref="E215:J215" si="58">SUM(E213:E214)</f>
        <v>0</v>
      </c>
      <c r="F215" s="22">
        <f t="shared" si="58"/>
        <v>0</v>
      </c>
      <c r="G215" s="22">
        <f t="shared" si="58"/>
        <v>0</v>
      </c>
      <c r="H215" s="22">
        <f t="shared" si="58"/>
        <v>0</v>
      </c>
      <c r="I215" s="22">
        <f t="shared" si="58"/>
        <v>0</v>
      </c>
      <c r="J215" s="22">
        <f t="shared" si="58"/>
        <v>0</v>
      </c>
    </row>
    <row r="216" spans="1:10" hidden="1" x14ac:dyDescent="0.2">
      <c r="G216" s="1"/>
      <c r="H216" s="1"/>
    </row>
    <row r="217" spans="1:10" ht="15.75" x14ac:dyDescent="0.25">
      <c r="B217" s="6" t="s">
        <v>170</v>
      </c>
      <c r="D217" s="6"/>
      <c r="G217" s="1"/>
      <c r="H217" s="1"/>
    </row>
    <row r="218" spans="1:10" x14ac:dyDescent="0.2">
      <c r="B218" s="12">
        <v>10010</v>
      </c>
      <c r="C218" t="s">
        <v>119</v>
      </c>
      <c r="E218" s="37">
        <v>3146928</v>
      </c>
      <c r="F218" s="19">
        <f t="shared" ref="F218:F222" si="59">G218-E218</f>
        <v>25000</v>
      </c>
      <c r="G218" s="43">
        <v>3171928</v>
      </c>
      <c r="H218" s="43">
        <v>2799547</v>
      </c>
      <c r="I218" s="19">
        <f t="shared" ref="I218:I222" si="60">G218-H218-J218</f>
        <v>372381</v>
      </c>
      <c r="J218" s="19">
        <v>0</v>
      </c>
    </row>
    <row r="219" spans="1:10" x14ac:dyDescent="0.2">
      <c r="B219" s="12">
        <v>10020</v>
      </c>
      <c r="C219" t="s">
        <v>120</v>
      </c>
      <c r="E219" s="37">
        <v>2595180</v>
      </c>
      <c r="F219" s="19">
        <f t="shared" si="59"/>
        <v>0</v>
      </c>
      <c r="G219" s="43">
        <v>2595180</v>
      </c>
      <c r="H219" s="43">
        <v>2092068</v>
      </c>
      <c r="I219" s="19">
        <f t="shared" si="60"/>
        <v>503112</v>
      </c>
      <c r="J219" s="19">
        <v>0</v>
      </c>
    </row>
    <row r="220" spans="1:10" hidden="1" x14ac:dyDescent="0.2">
      <c r="B220" s="12">
        <v>10050</v>
      </c>
      <c r="C220" t="s">
        <v>121</v>
      </c>
      <c r="E220" s="37">
        <v>0</v>
      </c>
      <c r="F220" s="19">
        <f t="shared" si="59"/>
        <v>0</v>
      </c>
      <c r="G220" s="24">
        <v>0</v>
      </c>
      <c r="H220" s="21">
        <v>0</v>
      </c>
      <c r="I220" s="19">
        <f t="shared" si="60"/>
        <v>0</v>
      </c>
      <c r="J220" s="19">
        <v>0</v>
      </c>
    </row>
    <row r="221" spans="1:10" x14ac:dyDescent="0.2">
      <c r="B221" s="12">
        <v>12144</v>
      </c>
      <c r="C221" t="s">
        <v>315</v>
      </c>
      <c r="E221" s="37">
        <v>350000</v>
      </c>
      <c r="F221" s="19">
        <f t="shared" si="59"/>
        <v>105500</v>
      </c>
      <c r="G221" s="43">
        <v>455500</v>
      </c>
      <c r="H221" s="43">
        <v>451300</v>
      </c>
      <c r="I221" s="19">
        <f t="shared" si="60"/>
        <v>4200</v>
      </c>
      <c r="J221" s="19">
        <v>0</v>
      </c>
    </row>
    <row r="222" spans="1:10" x14ac:dyDescent="0.2">
      <c r="B222" s="12">
        <v>12325</v>
      </c>
      <c r="C222" t="s">
        <v>299</v>
      </c>
      <c r="E222" s="23">
        <f>72000+45500</f>
        <v>117500</v>
      </c>
      <c r="F222" s="19">
        <f t="shared" si="59"/>
        <v>-40500</v>
      </c>
      <c r="G222" s="43">
        <v>77000</v>
      </c>
      <c r="H222" s="43">
        <v>76200</v>
      </c>
      <c r="I222" s="19">
        <f t="shared" si="60"/>
        <v>800</v>
      </c>
      <c r="J222" s="19">
        <v>0</v>
      </c>
    </row>
    <row r="223" spans="1:10" x14ac:dyDescent="0.2">
      <c r="A223" s="34" t="s">
        <v>454</v>
      </c>
      <c r="C223" s="5" t="s">
        <v>96</v>
      </c>
      <c r="E223" s="22">
        <f t="shared" ref="E223:J223" si="61">SUM(E218:E222)</f>
        <v>6209608</v>
      </c>
      <c r="F223" s="22">
        <f t="shared" si="61"/>
        <v>90000</v>
      </c>
      <c r="G223" s="22">
        <f t="shared" si="61"/>
        <v>6299608</v>
      </c>
      <c r="H223" s="22">
        <f t="shared" si="61"/>
        <v>5419115</v>
      </c>
      <c r="I223" s="22">
        <f t="shared" si="61"/>
        <v>880493</v>
      </c>
      <c r="J223" s="22">
        <f t="shared" si="61"/>
        <v>0</v>
      </c>
    </row>
    <row r="224" spans="1:10" ht="11.85" customHeight="1" x14ac:dyDescent="0.2">
      <c r="G224" s="1"/>
      <c r="H224" s="1"/>
    </row>
    <row r="225" spans="1:10" ht="15.75" x14ac:dyDescent="0.25">
      <c r="B225" s="6" t="s">
        <v>171</v>
      </c>
      <c r="D225" s="6"/>
      <c r="G225" s="1"/>
      <c r="H225" s="1"/>
    </row>
    <row r="226" spans="1:10" x14ac:dyDescent="0.2">
      <c r="B226" s="12">
        <v>10010</v>
      </c>
      <c r="C226" t="s">
        <v>119</v>
      </c>
      <c r="E226" s="23">
        <v>15935765</v>
      </c>
      <c r="F226" s="19">
        <f>G226-E226</f>
        <v>0</v>
      </c>
      <c r="G226" s="43">
        <v>15935765</v>
      </c>
      <c r="H226" s="43">
        <v>14359405</v>
      </c>
      <c r="I226" s="19">
        <f t="shared" ref="I226:I228" si="62">G226-H226-J226</f>
        <v>1576360</v>
      </c>
      <c r="J226" s="19">
        <v>0</v>
      </c>
    </row>
    <row r="227" spans="1:10" x14ac:dyDescent="0.2">
      <c r="B227" s="12">
        <v>10020</v>
      </c>
      <c r="C227" t="s">
        <v>120</v>
      </c>
      <c r="E227" s="23">
        <v>1346243</v>
      </c>
      <c r="F227" s="19">
        <f>G227-E227</f>
        <v>0</v>
      </c>
      <c r="G227" s="43">
        <v>1346243</v>
      </c>
      <c r="H227" s="43">
        <v>1144687</v>
      </c>
      <c r="I227" s="19">
        <f t="shared" si="62"/>
        <v>201556</v>
      </c>
      <c r="J227" s="19">
        <v>0</v>
      </c>
    </row>
    <row r="228" spans="1:10" hidden="1" x14ac:dyDescent="0.2">
      <c r="B228" s="12">
        <v>10050</v>
      </c>
      <c r="C228" t="s">
        <v>121</v>
      </c>
      <c r="E228" s="23">
        <v>0</v>
      </c>
      <c r="F228" s="19">
        <f>G228-E228</f>
        <v>0</v>
      </c>
      <c r="G228" s="24">
        <v>0</v>
      </c>
      <c r="H228" s="21">
        <v>0</v>
      </c>
      <c r="I228" s="19">
        <f t="shared" si="62"/>
        <v>0</v>
      </c>
      <c r="J228" s="19">
        <v>0</v>
      </c>
    </row>
    <row r="229" spans="1:10" x14ac:dyDescent="0.2">
      <c r="A229" s="34" t="s">
        <v>454</v>
      </c>
      <c r="C229" s="5" t="s">
        <v>96</v>
      </c>
      <c r="E229" s="22">
        <f t="shared" ref="E229:J229" si="63">SUM(E226:E228)</f>
        <v>17282008</v>
      </c>
      <c r="F229" s="22">
        <f t="shared" si="63"/>
        <v>0</v>
      </c>
      <c r="G229" s="22">
        <f t="shared" si="63"/>
        <v>17282008</v>
      </c>
      <c r="H229" s="22">
        <f t="shared" si="63"/>
        <v>15504092</v>
      </c>
      <c r="I229" s="22">
        <f t="shared" si="63"/>
        <v>1777916</v>
      </c>
      <c r="J229" s="22">
        <f t="shared" si="63"/>
        <v>0</v>
      </c>
    </row>
    <row r="230" spans="1:10" ht="11.85" customHeight="1" x14ac:dyDescent="0.2">
      <c r="G230" s="1"/>
      <c r="H230" s="1"/>
    </row>
    <row r="231" spans="1:10" ht="15.75" x14ac:dyDescent="0.25">
      <c r="B231" s="6" t="s">
        <v>394</v>
      </c>
      <c r="D231" s="6"/>
      <c r="G231" s="1"/>
      <c r="H231" s="1"/>
    </row>
    <row r="232" spans="1:10" x14ac:dyDescent="0.2">
      <c r="B232" s="12">
        <v>10010</v>
      </c>
      <c r="C232" t="s">
        <v>119</v>
      </c>
      <c r="E232" s="37">
        <v>9434317</v>
      </c>
      <c r="F232" s="19">
        <f t="shared" ref="F232:F246" si="64">G232-E232</f>
        <v>46303</v>
      </c>
      <c r="G232" s="43">
        <v>9480620</v>
      </c>
      <c r="H232" s="43">
        <v>9480620</v>
      </c>
      <c r="I232" s="19">
        <f t="shared" ref="I232:I248" si="65">G232-H232-J232</f>
        <v>0</v>
      </c>
      <c r="J232" s="19">
        <v>0</v>
      </c>
    </row>
    <row r="233" spans="1:10" x14ac:dyDescent="0.2">
      <c r="B233" s="12">
        <v>10020</v>
      </c>
      <c r="C233" t="s">
        <v>120</v>
      </c>
      <c r="E233" s="37">
        <v>1268588</v>
      </c>
      <c r="F233" s="19">
        <f t="shared" si="64"/>
        <v>0</v>
      </c>
      <c r="G233" s="43">
        <v>1268588</v>
      </c>
      <c r="H233" s="43">
        <v>1231539</v>
      </c>
      <c r="I233" s="19">
        <f t="shared" si="65"/>
        <v>37049</v>
      </c>
      <c r="J233" s="19">
        <v>0</v>
      </c>
    </row>
    <row r="234" spans="1:10" hidden="1" x14ac:dyDescent="0.2">
      <c r="B234" s="12">
        <v>10050</v>
      </c>
      <c r="C234" t="s">
        <v>121</v>
      </c>
      <c r="E234" s="37">
        <v>0</v>
      </c>
      <c r="F234" s="19">
        <f t="shared" si="64"/>
        <v>0</v>
      </c>
      <c r="G234" s="24">
        <v>0</v>
      </c>
      <c r="H234" s="21">
        <v>0</v>
      </c>
      <c r="I234" s="19">
        <f t="shared" si="65"/>
        <v>0</v>
      </c>
      <c r="J234" s="19">
        <v>0</v>
      </c>
    </row>
    <row r="235" spans="1:10" x14ac:dyDescent="0.2">
      <c r="B235" s="12">
        <v>12079</v>
      </c>
      <c r="C235" t="s">
        <v>149</v>
      </c>
      <c r="E235" s="37">
        <v>686938</v>
      </c>
      <c r="F235" s="19">
        <f t="shared" si="64"/>
        <v>0</v>
      </c>
      <c r="G235" s="43">
        <v>686938</v>
      </c>
      <c r="H235" s="43">
        <v>584594</v>
      </c>
      <c r="I235" s="19">
        <f t="shared" si="65"/>
        <v>102344</v>
      </c>
      <c r="J235" s="19">
        <v>0</v>
      </c>
    </row>
    <row r="236" spans="1:10" x14ac:dyDescent="0.2">
      <c r="B236" s="12">
        <v>12098</v>
      </c>
      <c r="C236" t="s">
        <v>172</v>
      </c>
      <c r="E236" s="37">
        <f>32104008+12208616</f>
        <v>44312624</v>
      </c>
      <c r="F236" s="19">
        <f t="shared" si="64"/>
        <v>0</v>
      </c>
      <c r="G236" s="43">
        <v>44312624</v>
      </c>
      <c r="H236" s="43">
        <v>32518662</v>
      </c>
      <c r="I236" s="19">
        <f t="shared" si="65"/>
        <v>0</v>
      </c>
      <c r="J236" s="19">
        <v>11793962</v>
      </c>
    </row>
    <row r="237" spans="1:10" x14ac:dyDescent="0.2">
      <c r="B237" s="12">
        <v>12108</v>
      </c>
      <c r="C237" t="s">
        <v>150</v>
      </c>
      <c r="E237" s="37">
        <v>224700</v>
      </c>
      <c r="F237" s="19">
        <f t="shared" si="64"/>
        <v>0</v>
      </c>
      <c r="G237" s="43">
        <v>224700</v>
      </c>
      <c r="H237" s="43">
        <v>213828</v>
      </c>
      <c r="I237" s="19">
        <f t="shared" si="65"/>
        <v>10872</v>
      </c>
      <c r="J237" s="19">
        <v>0</v>
      </c>
    </row>
    <row r="238" spans="1:10" x14ac:dyDescent="0.2">
      <c r="B238" s="12">
        <v>12205</v>
      </c>
      <c r="C238" s="27" t="s">
        <v>430</v>
      </c>
      <c r="E238" s="37">
        <v>5156250</v>
      </c>
      <c r="F238" s="19">
        <f t="shared" si="64"/>
        <v>0</v>
      </c>
      <c r="G238" s="43">
        <v>5156250</v>
      </c>
      <c r="H238" s="43">
        <v>5149042</v>
      </c>
      <c r="I238" s="19">
        <f t="shared" si="65"/>
        <v>7208</v>
      </c>
      <c r="J238" s="19">
        <v>0</v>
      </c>
    </row>
    <row r="239" spans="1:10" x14ac:dyDescent="0.2">
      <c r="B239" s="12">
        <v>12212</v>
      </c>
      <c r="C239" t="s">
        <v>173</v>
      </c>
      <c r="E239" s="37">
        <v>18036623</v>
      </c>
      <c r="F239" s="19">
        <f t="shared" si="64"/>
        <v>0</v>
      </c>
      <c r="G239" s="43">
        <v>18036623</v>
      </c>
      <c r="H239" s="43">
        <v>15145904</v>
      </c>
      <c r="I239" s="19">
        <f t="shared" si="65"/>
        <v>2890719</v>
      </c>
      <c r="J239" s="19">
        <v>0</v>
      </c>
    </row>
    <row r="240" spans="1:10" x14ac:dyDescent="0.2">
      <c r="B240" s="12">
        <v>12327</v>
      </c>
      <c r="C240" t="s">
        <v>300</v>
      </c>
      <c r="E240" s="37">
        <v>518094</v>
      </c>
      <c r="F240" s="19">
        <f t="shared" si="64"/>
        <v>0</v>
      </c>
      <c r="G240" s="43">
        <v>518094</v>
      </c>
      <c r="H240" s="43">
        <v>490768</v>
      </c>
      <c r="I240" s="19">
        <f t="shared" si="65"/>
        <v>27326</v>
      </c>
      <c r="J240" s="19">
        <v>0</v>
      </c>
    </row>
    <row r="241" spans="1:10" x14ac:dyDescent="0.2">
      <c r="B241" s="12">
        <v>12328</v>
      </c>
      <c r="C241" t="s">
        <v>301</v>
      </c>
      <c r="E241" s="37">
        <v>583896</v>
      </c>
      <c r="F241" s="19">
        <f t="shared" si="64"/>
        <v>0</v>
      </c>
      <c r="G241" s="43">
        <v>583896</v>
      </c>
      <c r="H241" s="43">
        <v>544048</v>
      </c>
      <c r="I241" s="19">
        <f t="shared" si="65"/>
        <v>39848</v>
      </c>
      <c r="J241" s="19">
        <v>0</v>
      </c>
    </row>
    <row r="242" spans="1:10" x14ac:dyDescent="0.2">
      <c r="B242" s="12">
        <v>12329</v>
      </c>
      <c r="C242" t="s">
        <v>343</v>
      </c>
      <c r="E242" s="37">
        <v>500531</v>
      </c>
      <c r="F242" s="19">
        <f t="shared" si="64"/>
        <v>0</v>
      </c>
      <c r="G242" s="43">
        <v>500531</v>
      </c>
      <c r="H242" s="43">
        <v>474426</v>
      </c>
      <c r="I242" s="19">
        <f t="shared" si="65"/>
        <v>26105</v>
      </c>
      <c r="J242" s="19">
        <v>0</v>
      </c>
    </row>
    <row r="243" spans="1:10" x14ac:dyDescent="0.2">
      <c r="B243" s="12">
        <v>12357</v>
      </c>
      <c r="C243" t="s">
        <v>316</v>
      </c>
      <c r="E243" s="37">
        <v>166061</v>
      </c>
      <c r="F243" s="19">
        <f t="shared" si="64"/>
        <v>0</v>
      </c>
      <c r="G243" s="43">
        <v>166061</v>
      </c>
      <c r="H243" s="43">
        <v>147125</v>
      </c>
      <c r="I243" s="19">
        <f t="shared" si="65"/>
        <v>18936</v>
      </c>
      <c r="J243" s="19">
        <v>0</v>
      </c>
    </row>
    <row r="244" spans="1:10" x14ac:dyDescent="0.2">
      <c r="B244" s="12">
        <v>12360</v>
      </c>
      <c r="C244" t="s">
        <v>317</v>
      </c>
      <c r="E244" s="37">
        <v>725688</v>
      </c>
      <c r="F244" s="19">
        <f t="shared" si="64"/>
        <v>0</v>
      </c>
      <c r="G244" s="43">
        <v>725688</v>
      </c>
      <c r="H244" s="43">
        <v>663588</v>
      </c>
      <c r="I244" s="19">
        <f t="shared" si="65"/>
        <v>62100</v>
      </c>
      <c r="J244" s="19">
        <v>0</v>
      </c>
    </row>
    <row r="245" spans="1:10" x14ac:dyDescent="0.2">
      <c r="B245" s="12">
        <v>12425</v>
      </c>
      <c r="C245" t="s">
        <v>328</v>
      </c>
      <c r="E245" s="37">
        <v>237094</v>
      </c>
      <c r="F245" s="19">
        <f t="shared" si="64"/>
        <v>0</v>
      </c>
      <c r="G245" s="43">
        <v>237094</v>
      </c>
      <c r="H245" s="43">
        <v>224788</v>
      </c>
      <c r="I245" s="19">
        <f t="shared" si="65"/>
        <v>12306</v>
      </c>
      <c r="J245" s="19">
        <v>0</v>
      </c>
    </row>
    <row r="246" spans="1:10" x14ac:dyDescent="0.2">
      <c r="B246" s="12">
        <v>12471</v>
      </c>
      <c r="C246" t="s">
        <v>459</v>
      </c>
      <c r="E246" s="37">
        <v>439062</v>
      </c>
      <c r="F246" s="19">
        <f t="shared" si="64"/>
        <v>0</v>
      </c>
      <c r="G246" s="43">
        <v>439062</v>
      </c>
      <c r="H246" s="43">
        <v>395157</v>
      </c>
      <c r="I246" s="19">
        <f t="shared" si="65"/>
        <v>43905</v>
      </c>
      <c r="J246" s="19">
        <v>0</v>
      </c>
    </row>
    <row r="247" spans="1:10" x14ac:dyDescent="0.2">
      <c r="B247" s="12">
        <v>12575</v>
      </c>
      <c r="C247" s="27" t="s">
        <v>475</v>
      </c>
      <c r="E247" s="37">
        <v>3161250</v>
      </c>
      <c r="F247" s="19">
        <f t="shared" ref="F247:F248" si="66">G247-E247</f>
        <v>0</v>
      </c>
      <c r="G247" s="43">
        <v>3161250</v>
      </c>
      <c r="H247" s="43">
        <v>3023025</v>
      </c>
      <c r="I247" s="19">
        <f t="shared" si="65"/>
        <v>138225</v>
      </c>
      <c r="J247" s="19">
        <v>0</v>
      </c>
    </row>
    <row r="248" spans="1:10" x14ac:dyDescent="0.2">
      <c r="B248" s="12">
        <v>12576</v>
      </c>
      <c r="C248" s="27" t="s">
        <v>476</v>
      </c>
      <c r="E248" s="37">
        <v>526875</v>
      </c>
      <c r="F248" s="19">
        <f t="shared" si="66"/>
        <v>0</v>
      </c>
      <c r="G248" s="43">
        <v>526875</v>
      </c>
      <c r="H248" s="43">
        <v>301230</v>
      </c>
      <c r="I248" s="19">
        <f t="shared" si="65"/>
        <v>225645</v>
      </c>
      <c r="J248" s="19">
        <v>0</v>
      </c>
    </row>
    <row r="249" spans="1:10" x14ac:dyDescent="0.2">
      <c r="B249" s="12">
        <v>12582</v>
      </c>
      <c r="C249" s="27" t="s">
        <v>481</v>
      </c>
      <c r="E249" s="37">
        <v>1425000</v>
      </c>
      <c r="F249" s="19">
        <f t="shared" ref="F249:F253" si="67">G249-E249</f>
        <v>0</v>
      </c>
      <c r="G249" s="43">
        <v>1425000</v>
      </c>
      <c r="H249" s="43">
        <v>1004783</v>
      </c>
      <c r="I249" s="19">
        <f t="shared" ref="I249:I253" si="68">G249-H249-J249</f>
        <v>420217</v>
      </c>
      <c r="J249" s="19">
        <v>0</v>
      </c>
    </row>
    <row r="250" spans="1:10" x14ac:dyDescent="0.2">
      <c r="B250" s="12">
        <v>12583</v>
      </c>
      <c r="C250" s="27" t="s">
        <v>482</v>
      </c>
      <c r="E250" s="37">
        <v>200000</v>
      </c>
      <c r="F250" s="19">
        <f t="shared" si="67"/>
        <v>0</v>
      </c>
      <c r="G250" s="43">
        <v>200000</v>
      </c>
      <c r="H250" s="43">
        <v>191980</v>
      </c>
      <c r="I250" s="19">
        <f t="shared" si="68"/>
        <v>8020</v>
      </c>
      <c r="J250" s="19">
        <v>0</v>
      </c>
    </row>
    <row r="251" spans="1:10" x14ac:dyDescent="0.2">
      <c r="B251" s="12">
        <v>12584</v>
      </c>
      <c r="C251" s="27" t="s">
        <v>483</v>
      </c>
      <c r="E251" s="37">
        <v>1500000</v>
      </c>
      <c r="F251" s="19">
        <f t="shared" si="67"/>
        <v>0</v>
      </c>
      <c r="G251" s="43">
        <v>1500000</v>
      </c>
      <c r="H251" s="43">
        <v>739245</v>
      </c>
      <c r="I251" s="19">
        <f t="shared" si="68"/>
        <v>760755</v>
      </c>
      <c r="J251" s="19">
        <v>0</v>
      </c>
    </row>
    <row r="252" spans="1:10" x14ac:dyDescent="0.2">
      <c r="B252" s="12">
        <v>12585</v>
      </c>
      <c r="C252" s="27" t="s">
        <v>484</v>
      </c>
      <c r="E252" s="37">
        <v>100000</v>
      </c>
      <c r="F252" s="19">
        <f t="shared" si="67"/>
        <v>0</v>
      </c>
      <c r="G252" s="43">
        <v>100000</v>
      </c>
      <c r="H252" s="43">
        <v>74000</v>
      </c>
      <c r="I252" s="19">
        <f t="shared" si="68"/>
        <v>26000</v>
      </c>
      <c r="J252" s="19">
        <v>0</v>
      </c>
    </row>
    <row r="253" spans="1:10" x14ac:dyDescent="0.2">
      <c r="B253" s="12">
        <v>12586</v>
      </c>
      <c r="C253" s="27" t="s">
        <v>485</v>
      </c>
      <c r="E253" s="37">
        <v>525000</v>
      </c>
      <c r="F253" s="19">
        <f t="shared" si="67"/>
        <v>0</v>
      </c>
      <c r="G253" s="43">
        <v>525000</v>
      </c>
      <c r="H253" s="43">
        <v>406853</v>
      </c>
      <c r="I253" s="19">
        <f t="shared" si="68"/>
        <v>118147</v>
      </c>
      <c r="J253" s="19">
        <v>0</v>
      </c>
    </row>
    <row r="254" spans="1:10" x14ac:dyDescent="0.2">
      <c r="A254" s="34" t="s">
        <v>454</v>
      </c>
      <c r="C254" s="5" t="s">
        <v>96</v>
      </c>
      <c r="E254" s="22">
        <f t="shared" ref="E254:J254" si="69">SUM(E232:E253)</f>
        <v>89728591</v>
      </c>
      <c r="F254" s="22">
        <f t="shared" si="69"/>
        <v>46303</v>
      </c>
      <c r="G254" s="22">
        <f t="shared" si="69"/>
        <v>89774894</v>
      </c>
      <c r="H254" s="22">
        <f t="shared" si="69"/>
        <v>73005205</v>
      </c>
      <c r="I254" s="22">
        <f t="shared" si="69"/>
        <v>4975727</v>
      </c>
      <c r="J254" s="22">
        <f t="shared" si="69"/>
        <v>11793962</v>
      </c>
    </row>
    <row r="255" spans="1:10" ht="12" customHeight="1" x14ac:dyDescent="0.2">
      <c r="G255" s="1"/>
      <c r="H255" s="1"/>
    </row>
    <row r="256" spans="1:10" ht="15.75" x14ac:dyDescent="0.25">
      <c r="B256" s="6" t="s">
        <v>174</v>
      </c>
      <c r="D256" s="6"/>
      <c r="G256" s="1"/>
      <c r="H256" s="1"/>
    </row>
    <row r="257" spans="1:10" x14ac:dyDescent="0.2">
      <c r="B257" s="12">
        <v>10010</v>
      </c>
      <c r="C257" t="s">
        <v>119</v>
      </c>
      <c r="E257" s="23">
        <v>6664520</v>
      </c>
      <c r="F257" s="19">
        <f>G257-E257</f>
        <v>0</v>
      </c>
      <c r="G257" s="43">
        <v>6664520</v>
      </c>
      <c r="H257" s="43">
        <v>6154994</v>
      </c>
      <c r="I257" s="19">
        <f t="shared" ref="I257:I260" si="70">G257-H257-J257</f>
        <v>509526</v>
      </c>
      <c r="J257" s="19">
        <v>0</v>
      </c>
    </row>
    <row r="258" spans="1:10" x14ac:dyDescent="0.2">
      <c r="B258" s="12">
        <v>10020</v>
      </c>
      <c r="C258" t="s">
        <v>120</v>
      </c>
      <c r="E258" s="23">
        <v>369255</v>
      </c>
      <c r="F258" s="19">
        <f>G258-E258</f>
        <v>0</v>
      </c>
      <c r="G258" s="43">
        <v>369255</v>
      </c>
      <c r="H258" s="43">
        <v>318292</v>
      </c>
      <c r="I258" s="19">
        <f t="shared" si="70"/>
        <v>50963</v>
      </c>
      <c r="J258" s="19">
        <v>0</v>
      </c>
    </row>
    <row r="259" spans="1:10" hidden="1" x14ac:dyDescent="0.2">
      <c r="B259" s="12">
        <v>10050</v>
      </c>
      <c r="C259" t="s">
        <v>121</v>
      </c>
      <c r="E259" s="23">
        <v>0</v>
      </c>
      <c r="F259" s="19">
        <f>G259-E259</f>
        <v>0</v>
      </c>
      <c r="G259" s="24">
        <v>0</v>
      </c>
      <c r="H259" s="21">
        <v>0</v>
      </c>
      <c r="I259" s="19">
        <f t="shared" si="70"/>
        <v>0</v>
      </c>
      <c r="J259" s="19">
        <v>0</v>
      </c>
    </row>
    <row r="260" spans="1:10" x14ac:dyDescent="0.2">
      <c r="B260" s="12">
        <v>12027</v>
      </c>
      <c r="C260" t="s">
        <v>175</v>
      </c>
      <c r="E260" s="23">
        <v>6318</v>
      </c>
      <c r="F260" s="19">
        <f>G260-E260</f>
        <v>0</v>
      </c>
      <c r="G260" s="43">
        <v>6318</v>
      </c>
      <c r="H260" s="43">
        <v>4582</v>
      </c>
      <c r="I260" s="19">
        <f t="shared" si="70"/>
        <v>1736</v>
      </c>
      <c r="J260" s="19">
        <v>0</v>
      </c>
    </row>
    <row r="261" spans="1:10" x14ac:dyDescent="0.2">
      <c r="A261" s="34" t="s">
        <v>454</v>
      </c>
      <c r="C261" s="5" t="s">
        <v>96</v>
      </c>
      <c r="E261" s="22">
        <f t="shared" ref="E261:J261" si="71">SUM(E257:E260)</f>
        <v>7040093</v>
      </c>
      <c r="F261" s="22">
        <f t="shared" si="71"/>
        <v>0</v>
      </c>
      <c r="G261" s="22">
        <f t="shared" si="71"/>
        <v>7040093</v>
      </c>
      <c r="H261" s="22">
        <f t="shared" si="71"/>
        <v>6477868</v>
      </c>
      <c r="I261" s="22">
        <f t="shared" si="71"/>
        <v>562225</v>
      </c>
      <c r="J261" s="22">
        <f t="shared" si="71"/>
        <v>0</v>
      </c>
    </row>
    <row r="262" spans="1:10" ht="12" customHeight="1" x14ac:dyDescent="0.2">
      <c r="G262" s="1"/>
      <c r="H262" s="1"/>
    </row>
    <row r="263" spans="1:10" ht="15.75" x14ac:dyDescent="0.25">
      <c r="B263" s="6" t="s">
        <v>176</v>
      </c>
      <c r="D263" s="6"/>
      <c r="G263" s="1"/>
      <c r="H263" s="1"/>
    </row>
    <row r="264" spans="1:10" x14ac:dyDescent="0.2">
      <c r="B264" s="12">
        <v>10010</v>
      </c>
      <c r="C264" t="s">
        <v>119</v>
      </c>
      <c r="E264" s="23">
        <v>2339429</v>
      </c>
      <c r="F264" s="19">
        <f>G264-E264</f>
        <v>0</v>
      </c>
      <c r="G264" s="43">
        <v>2339429</v>
      </c>
      <c r="H264" s="43">
        <v>2264067</v>
      </c>
      <c r="I264" s="19">
        <f t="shared" ref="I264:I266" si="72">G264-H264-J264</f>
        <v>75362</v>
      </c>
      <c r="J264" s="19">
        <v>0</v>
      </c>
    </row>
    <row r="265" spans="1:10" x14ac:dyDescent="0.2">
      <c r="B265" s="12">
        <v>10020</v>
      </c>
      <c r="C265" t="s">
        <v>120</v>
      </c>
      <c r="E265" s="23">
        <v>194654</v>
      </c>
      <c r="F265" s="19">
        <f>G265-E265</f>
        <v>0</v>
      </c>
      <c r="G265" s="43">
        <v>194654</v>
      </c>
      <c r="H265" s="43">
        <v>177684</v>
      </c>
      <c r="I265" s="19">
        <f t="shared" si="72"/>
        <v>16970</v>
      </c>
      <c r="J265" s="19">
        <v>0</v>
      </c>
    </row>
    <row r="266" spans="1:10" hidden="1" x14ac:dyDescent="0.2">
      <c r="B266" s="12">
        <v>10050</v>
      </c>
      <c r="C266" t="s">
        <v>121</v>
      </c>
      <c r="E266" s="23">
        <v>0</v>
      </c>
      <c r="F266" s="19">
        <f>G266-E266</f>
        <v>0</v>
      </c>
      <c r="G266" s="24">
        <v>0</v>
      </c>
      <c r="H266" s="21">
        <v>0</v>
      </c>
      <c r="I266" s="19">
        <f t="shared" si="72"/>
        <v>0</v>
      </c>
      <c r="J266" s="19">
        <v>0</v>
      </c>
    </row>
    <row r="267" spans="1:10" ht="15" x14ac:dyDescent="0.35">
      <c r="A267" s="34" t="s">
        <v>454</v>
      </c>
      <c r="C267" s="5" t="s">
        <v>96</v>
      </c>
      <c r="E267" s="25">
        <f t="shared" ref="E267:J267" si="73">SUM(E264:E266)</f>
        <v>2534083</v>
      </c>
      <c r="F267" s="25">
        <f t="shared" si="73"/>
        <v>0</v>
      </c>
      <c r="G267" s="25">
        <f t="shared" si="73"/>
        <v>2534083</v>
      </c>
      <c r="H267" s="25">
        <f t="shared" si="73"/>
        <v>2441751</v>
      </c>
      <c r="I267" s="25">
        <f t="shared" si="73"/>
        <v>92332</v>
      </c>
      <c r="J267" s="25">
        <f t="shared" si="73"/>
        <v>0</v>
      </c>
    </row>
    <row r="268" spans="1:10" ht="15" x14ac:dyDescent="0.35">
      <c r="A268" s="34" t="s">
        <v>455</v>
      </c>
      <c r="C268" s="5" t="s">
        <v>101</v>
      </c>
      <c r="E268" s="25">
        <f t="shared" ref="E268:J268" si="74">SUMIF($A191:$A267,"B3",E191:E267)</f>
        <v>313402810</v>
      </c>
      <c r="F268" s="25">
        <f t="shared" si="74"/>
        <v>4323657</v>
      </c>
      <c r="G268" s="25">
        <f t="shared" si="74"/>
        <v>317726467</v>
      </c>
      <c r="H268" s="25">
        <f t="shared" si="74"/>
        <v>288554017</v>
      </c>
      <c r="I268" s="25">
        <f t="shared" si="74"/>
        <v>17353384</v>
      </c>
      <c r="J268" s="25">
        <f t="shared" si="74"/>
        <v>11819066</v>
      </c>
    </row>
    <row r="269" spans="1:10" ht="12" customHeight="1" x14ac:dyDescent="0.2">
      <c r="G269" s="1"/>
      <c r="H269" s="1"/>
    </row>
    <row r="270" spans="1:10" ht="18.75" x14ac:dyDescent="0.3">
      <c r="B270" s="3" t="s">
        <v>179</v>
      </c>
      <c r="G270" s="1"/>
      <c r="H270" s="1"/>
    </row>
    <row r="271" spans="1:10" ht="15.75" x14ac:dyDescent="0.25">
      <c r="B271" s="6" t="s">
        <v>180</v>
      </c>
      <c r="D271" s="6"/>
      <c r="G271" s="1"/>
      <c r="H271" s="1"/>
    </row>
    <row r="272" spans="1:10" x14ac:dyDescent="0.2">
      <c r="B272" s="12">
        <v>10010</v>
      </c>
      <c r="C272" t="s">
        <v>119</v>
      </c>
      <c r="E272" s="37">
        <v>4023923</v>
      </c>
      <c r="F272" s="19">
        <f t="shared" ref="F272:F277" si="75">G272-E272</f>
        <v>-99999</v>
      </c>
      <c r="G272" s="43">
        <v>3923924</v>
      </c>
      <c r="H272" s="43">
        <v>3647578</v>
      </c>
      <c r="I272" s="19">
        <f t="shared" ref="I272:I277" si="76">G272-H272-J272</f>
        <v>276346</v>
      </c>
      <c r="J272" s="19">
        <v>0</v>
      </c>
    </row>
    <row r="273" spans="1:10" x14ac:dyDescent="0.2">
      <c r="B273" s="12">
        <v>10020</v>
      </c>
      <c r="C273" t="s">
        <v>120</v>
      </c>
      <c r="E273" s="37">
        <v>783103</v>
      </c>
      <c r="F273" s="19">
        <f t="shared" si="75"/>
        <v>99999</v>
      </c>
      <c r="G273" s="43">
        <v>883102</v>
      </c>
      <c r="H273" s="43">
        <v>811457</v>
      </c>
      <c r="I273" s="19">
        <f t="shared" si="76"/>
        <v>71645</v>
      </c>
      <c r="J273" s="19">
        <v>0</v>
      </c>
    </row>
    <row r="274" spans="1:10" hidden="1" x14ac:dyDescent="0.2">
      <c r="B274" s="12">
        <v>10050</v>
      </c>
      <c r="C274" t="s">
        <v>121</v>
      </c>
      <c r="E274" s="37">
        <v>0</v>
      </c>
      <c r="F274" s="19">
        <f t="shared" si="75"/>
        <v>0</v>
      </c>
      <c r="G274" s="24">
        <v>0</v>
      </c>
      <c r="H274" s="21">
        <v>0</v>
      </c>
      <c r="I274" s="19">
        <f t="shared" si="76"/>
        <v>0</v>
      </c>
      <c r="J274" s="19">
        <v>0</v>
      </c>
    </row>
    <row r="275" spans="1:10" x14ac:dyDescent="0.2">
      <c r="B275" s="12">
        <v>12421</v>
      </c>
      <c r="C275" t="s">
        <v>329</v>
      </c>
      <c r="E275" s="23">
        <v>364857</v>
      </c>
      <c r="F275" s="19">
        <f t="shared" si="75"/>
        <v>0</v>
      </c>
      <c r="G275" s="43">
        <v>364857</v>
      </c>
      <c r="H275" s="43">
        <v>361037</v>
      </c>
      <c r="I275" s="19">
        <f t="shared" si="76"/>
        <v>3820</v>
      </c>
      <c r="J275" s="19">
        <v>0</v>
      </c>
    </row>
    <row r="276" spans="1:10" x14ac:dyDescent="0.2">
      <c r="B276" s="12">
        <v>16037</v>
      </c>
      <c r="C276" t="s">
        <v>181</v>
      </c>
      <c r="E276" s="23">
        <v>100</v>
      </c>
      <c r="F276" s="19">
        <f t="shared" si="75"/>
        <v>0</v>
      </c>
      <c r="G276" s="43">
        <v>100</v>
      </c>
      <c r="H276" s="43">
        <v>0</v>
      </c>
      <c r="I276" s="19">
        <f t="shared" si="76"/>
        <v>100</v>
      </c>
      <c r="J276" s="19">
        <v>0</v>
      </c>
    </row>
    <row r="277" spans="1:10" x14ac:dyDescent="0.2">
      <c r="B277" s="12">
        <v>16075</v>
      </c>
      <c r="C277" t="s">
        <v>182</v>
      </c>
      <c r="E277" s="23">
        <v>174886</v>
      </c>
      <c r="F277" s="19">
        <f t="shared" si="75"/>
        <v>0</v>
      </c>
      <c r="G277" s="43">
        <v>174886</v>
      </c>
      <c r="H277" s="43">
        <v>135209</v>
      </c>
      <c r="I277" s="19">
        <f t="shared" si="76"/>
        <v>39677</v>
      </c>
      <c r="J277" s="19">
        <v>0</v>
      </c>
    </row>
    <row r="278" spans="1:10" x14ac:dyDescent="0.2">
      <c r="A278" s="34" t="s">
        <v>454</v>
      </c>
      <c r="C278" s="5" t="s">
        <v>96</v>
      </c>
      <c r="E278" s="22">
        <f t="shared" ref="E278:J278" si="77">SUM(E272:E277)</f>
        <v>5346869</v>
      </c>
      <c r="F278" s="22">
        <f t="shared" si="77"/>
        <v>0</v>
      </c>
      <c r="G278" s="22">
        <f t="shared" si="77"/>
        <v>5346869</v>
      </c>
      <c r="H278" s="22">
        <f t="shared" si="77"/>
        <v>4955281</v>
      </c>
      <c r="I278" s="22">
        <f t="shared" si="77"/>
        <v>391588</v>
      </c>
      <c r="J278" s="22">
        <f t="shared" si="77"/>
        <v>0</v>
      </c>
    </row>
    <row r="279" spans="1:10" ht="12" customHeight="1" x14ac:dyDescent="0.2">
      <c r="G279" s="1"/>
      <c r="H279" s="1"/>
    </row>
    <row r="280" spans="1:10" ht="15.75" x14ac:dyDescent="0.25">
      <c r="B280" s="6" t="s">
        <v>373</v>
      </c>
      <c r="D280" s="6"/>
      <c r="G280" s="1"/>
      <c r="H280" s="1"/>
    </row>
    <row r="281" spans="1:10" x14ac:dyDescent="0.2">
      <c r="B281" s="12">
        <v>10010</v>
      </c>
      <c r="C281" t="s">
        <v>119</v>
      </c>
      <c r="E281" s="37">
        <v>31059897</v>
      </c>
      <c r="F281" s="19">
        <f t="shared" ref="F281:F300" si="78">G281-E281</f>
        <v>0</v>
      </c>
      <c r="G281" s="43">
        <v>31059897</v>
      </c>
      <c r="H281" s="43">
        <v>29688841</v>
      </c>
      <c r="I281" s="19">
        <f t="shared" ref="I281:I300" si="79">G281-H281-J281</f>
        <v>1371056</v>
      </c>
      <c r="J281" s="19">
        <v>0</v>
      </c>
    </row>
    <row r="282" spans="1:10" x14ac:dyDescent="0.2">
      <c r="B282" s="12">
        <v>10020</v>
      </c>
      <c r="C282" t="s">
        <v>120</v>
      </c>
      <c r="E282" s="37">
        <f>2999978+250000</f>
        <v>3249978</v>
      </c>
      <c r="F282" s="19">
        <f t="shared" si="78"/>
        <v>757000</v>
      </c>
      <c r="G282" s="43">
        <v>4006978</v>
      </c>
      <c r="H282" s="43">
        <v>3685187</v>
      </c>
      <c r="I282" s="19">
        <f t="shared" si="79"/>
        <v>321791</v>
      </c>
      <c r="J282" s="19">
        <v>0</v>
      </c>
    </row>
    <row r="283" spans="1:10" hidden="1" x14ac:dyDescent="0.2">
      <c r="B283" s="12">
        <v>10050</v>
      </c>
      <c r="C283" t="s">
        <v>121</v>
      </c>
      <c r="E283" s="37">
        <v>0</v>
      </c>
      <c r="F283" s="19">
        <f t="shared" si="78"/>
        <v>0</v>
      </c>
      <c r="G283" s="24">
        <v>0</v>
      </c>
      <c r="H283" s="21">
        <v>0</v>
      </c>
      <c r="I283" s="19">
        <f t="shared" si="79"/>
        <v>0</v>
      </c>
      <c r="J283" s="19">
        <v>0</v>
      </c>
    </row>
    <row r="284" spans="1:10" x14ac:dyDescent="0.2">
      <c r="B284" s="12">
        <v>12054</v>
      </c>
      <c r="C284" t="s">
        <v>183</v>
      </c>
      <c r="E284" s="37">
        <v>272597</v>
      </c>
      <c r="F284" s="19">
        <f t="shared" si="78"/>
        <v>0</v>
      </c>
      <c r="G284" s="43">
        <v>272597</v>
      </c>
      <c r="H284" s="43">
        <v>235969</v>
      </c>
      <c r="I284" s="19">
        <f t="shared" si="79"/>
        <v>36628</v>
      </c>
      <c r="J284" s="19">
        <v>0</v>
      </c>
    </row>
    <row r="285" spans="1:10" x14ac:dyDescent="0.2">
      <c r="B285" s="12">
        <v>12084</v>
      </c>
      <c r="C285" t="s">
        <v>184</v>
      </c>
      <c r="E285" s="37">
        <v>481918</v>
      </c>
      <c r="F285" s="19">
        <f t="shared" si="78"/>
        <v>0</v>
      </c>
      <c r="G285" s="43">
        <v>481918</v>
      </c>
      <c r="H285" s="43">
        <v>404599</v>
      </c>
      <c r="I285" s="19">
        <f t="shared" si="79"/>
        <v>77319</v>
      </c>
      <c r="J285" s="19">
        <v>0</v>
      </c>
    </row>
    <row r="286" spans="1:10" x14ac:dyDescent="0.2">
      <c r="B286" s="12">
        <v>12146</v>
      </c>
      <c r="C286" t="s">
        <v>185</v>
      </c>
      <c r="E286" s="37">
        <v>151683</v>
      </c>
      <c r="F286" s="19">
        <f t="shared" si="78"/>
        <v>0</v>
      </c>
      <c r="G286" s="43">
        <v>151683</v>
      </c>
      <c r="H286" s="43">
        <v>140073</v>
      </c>
      <c r="I286" s="19">
        <f t="shared" si="79"/>
        <v>11610</v>
      </c>
      <c r="J286" s="19">
        <v>0</v>
      </c>
    </row>
    <row r="287" spans="1:10" x14ac:dyDescent="0.2">
      <c r="B287" s="12">
        <v>12195</v>
      </c>
      <c r="C287" t="s">
        <v>186</v>
      </c>
      <c r="E287" s="37">
        <v>142981</v>
      </c>
      <c r="F287" s="19">
        <f t="shared" si="78"/>
        <v>40000</v>
      </c>
      <c r="G287" s="43">
        <v>182981</v>
      </c>
      <c r="H287" s="43">
        <v>157906</v>
      </c>
      <c r="I287" s="19">
        <f t="shared" si="79"/>
        <v>25075</v>
      </c>
      <c r="J287" s="19">
        <v>0</v>
      </c>
    </row>
    <row r="288" spans="1:10" x14ac:dyDescent="0.2">
      <c r="B288" s="12">
        <v>12487</v>
      </c>
      <c r="C288" t="s">
        <v>17</v>
      </c>
      <c r="E288" s="37">
        <v>7278320</v>
      </c>
      <c r="F288" s="19">
        <f t="shared" si="78"/>
        <v>0</v>
      </c>
      <c r="G288" s="43">
        <v>7278320</v>
      </c>
      <c r="H288" s="43">
        <v>6409311</v>
      </c>
      <c r="I288" s="19">
        <f t="shared" si="79"/>
        <v>869009</v>
      </c>
      <c r="J288" s="19">
        <v>0</v>
      </c>
    </row>
    <row r="289" spans="1:10" x14ac:dyDescent="0.2">
      <c r="B289" s="12">
        <v>12488</v>
      </c>
      <c r="C289" t="s">
        <v>18</v>
      </c>
      <c r="E289" s="37">
        <f>3384724+892000+40000</f>
        <v>4316724</v>
      </c>
      <c r="F289" s="19">
        <f t="shared" si="78"/>
        <v>-397000</v>
      </c>
      <c r="G289" s="43">
        <v>3919724</v>
      </c>
      <c r="H289" s="43">
        <v>3853407</v>
      </c>
      <c r="I289" s="19">
        <f t="shared" si="79"/>
        <v>66317</v>
      </c>
      <c r="J289" s="19">
        <v>0</v>
      </c>
    </row>
    <row r="290" spans="1:10" x14ac:dyDescent="0.2">
      <c r="B290" s="12">
        <v>12489</v>
      </c>
      <c r="C290" t="s">
        <v>19</v>
      </c>
      <c r="E290" s="37">
        <v>1040293</v>
      </c>
      <c r="F290" s="19">
        <f t="shared" si="78"/>
        <v>0</v>
      </c>
      <c r="G290" s="43">
        <v>1040293</v>
      </c>
      <c r="H290" s="43">
        <v>803418</v>
      </c>
      <c r="I290" s="19">
        <f t="shared" si="79"/>
        <v>236875</v>
      </c>
      <c r="J290" s="19">
        <v>0</v>
      </c>
    </row>
    <row r="291" spans="1:10" x14ac:dyDescent="0.2">
      <c r="B291" s="12">
        <v>12490</v>
      </c>
      <c r="C291" s="27" t="s">
        <v>431</v>
      </c>
      <c r="E291" s="37">
        <v>4455103</v>
      </c>
      <c r="F291" s="19">
        <f t="shared" si="78"/>
        <v>0</v>
      </c>
      <c r="G291" s="43">
        <v>4455103</v>
      </c>
      <c r="H291" s="43">
        <v>3964671</v>
      </c>
      <c r="I291" s="19">
        <f t="shared" si="79"/>
        <v>490432</v>
      </c>
      <c r="J291" s="19">
        <v>0</v>
      </c>
    </row>
    <row r="292" spans="1:10" x14ac:dyDescent="0.2">
      <c r="B292" s="12">
        <v>12491</v>
      </c>
      <c r="C292" t="s">
        <v>20</v>
      </c>
      <c r="E292" s="37">
        <f>9083811+200000</f>
        <v>9283811</v>
      </c>
      <c r="F292" s="19">
        <f t="shared" si="78"/>
        <v>-200000</v>
      </c>
      <c r="G292" s="43">
        <v>9083811</v>
      </c>
      <c r="H292" s="43">
        <v>8461462</v>
      </c>
      <c r="I292" s="19">
        <f t="shared" si="79"/>
        <v>622349</v>
      </c>
      <c r="J292" s="19">
        <v>0</v>
      </c>
    </row>
    <row r="293" spans="1:10" x14ac:dyDescent="0.2">
      <c r="B293" s="12">
        <v>12501</v>
      </c>
      <c r="C293" t="s">
        <v>21</v>
      </c>
      <c r="E293" s="37">
        <f>10047411+200000</f>
        <v>10247411</v>
      </c>
      <c r="F293" s="19">
        <f t="shared" si="78"/>
        <v>-200000</v>
      </c>
      <c r="G293" s="43">
        <v>10047411</v>
      </c>
      <c r="H293" s="43">
        <v>9508772</v>
      </c>
      <c r="I293" s="19">
        <f t="shared" si="79"/>
        <v>538639</v>
      </c>
      <c r="J293" s="19">
        <v>0</v>
      </c>
    </row>
    <row r="294" spans="1:10" x14ac:dyDescent="0.2">
      <c r="B294" s="12">
        <v>12558</v>
      </c>
      <c r="C294" s="27" t="s">
        <v>374</v>
      </c>
      <c r="E294" s="37">
        <v>2</v>
      </c>
      <c r="F294" s="19">
        <f t="shared" si="78"/>
        <v>0</v>
      </c>
      <c r="G294" s="43">
        <v>2</v>
      </c>
      <c r="H294" s="43">
        <v>0</v>
      </c>
      <c r="I294" s="19">
        <f t="shared" si="79"/>
        <v>2</v>
      </c>
      <c r="J294" s="19">
        <v>0</v>
      </c>
    </row>
    <row r="295" spans="1:10" x14ac:dyDescent="0.2">
      <c r="B295" s="12">
        <v>12561</v>
      </c>
      <c r="C295" s="27" t="s">
        <v>401</v>
      </c>
      <c r="E295" s="37">
        <v>266250</v>
      </c>
      <c r="F295" s="19">
        <f>G295-E295</f>
        <v>0</v>
      </c>
      <c r="G295" s="43">
        <v>266250</v>
      </c>
      <c r="H295" s="43">
        <v>252938</v>
      </c>
      <c r="I295" s="19">
        <f t="shared" si="79"/>
        <v>13312</v>
      </c>
      <c r="J295" s="19">
        <v>0</v>
      </c>
    </row>
    <row r="296" spans="1:10" x14ac:dyDescent="0.2">
      <c r="B296" s="12">
        <v>16015</v>
      </c>
      <c r="C296" t="s">
        <v>54</v>
      </c>
      <c r="E296" s="37">
        <v>48783</v>
      </c>
      <c r="F296" s="19">
        <f t="shared" si="78"/>
        <v>0</v>
      </c>
      <c r="G296" s="43">
        <v>48783</v>
      </c>
      <c r="H296" s="43">
        <v>48052</v>
      </c>
      <c r="I296" s="19">
        <f t="shared" si="79"/>
        <v>731</v>
      </c>
      <c r="J296" s="19">
        <v>0</v>
      </c>
    </row>
    <row r="297" spans="1:10" x14ac:dyDescent="0.2">
      <c r="B297" s="12">
        <v>16046</v>
      </c>
      <c r="C297" t="s">
        <v>306</v>
      </c>
      <c r="E297" s="37">
        <v>28827</v>
      </c>
      <c r="F297" s="19">
        <f t="shared" si="78"/>
        <v>0</v>
      </c>
      <c r="G297" s="43">
        <v>28827</v>
      </c>
      <c r="H297" s="43">
        <v>28395</v>
      </c>
      <c r="I297" s="19">
        <f t="shared" si="79"/>
        <v>432</v>
      </c>
      <c r="J297" s="19">
        <v>0</v>
      </c>
    </row>
    <row r="298" spans="1:10" x14ac:dyDescent="0.2">
      <c r="B298" s="12">
        <v>16052</v>
      </c>
      <c r="C298" t="s">
        <v>187</v>
      </c>
      <c r="E298" s="37">
        <v>3295</v>
      </c>
      <c r="F298" s="19">
        <f t="shared" si="78"/>
        <v>0</v>
      </c>
      <c r="G298" s="43">
        <v>3295</v>
      </c>
      <c r="H298" s="43">
        <v>3295</v>
      </c>
      <c r="I298" s="19">
        <f t="shared" si="79"/>
        <v>0</v>
      </c>
      <c r="J298" s="19">
        <v>0</v>
      </c>
    </row>
    <row r="299" spans="1:10" x14ac:dyDescent="0.2">
      <c r="B299" s="12">
        <v>16059</v>
      </c>
      <c r="C299" t="s">
        <v>305</v>
      </c>
      <c r="E299" s="37">
        <v>32395</v>
      </c>
      <c r="F299" s="19">
        <f t="shared" si="78"/>
        <v>0</v>
      </c>
      <c r="G299" s="43">
        <v>32395</v>
      </c>
      <c r="H299" s="43">
        <v>32395</v>
      </c>
      <c r="I299" s="19">
        <f t="shared" si="79"/>
        <v>0</v>
      </c>
      <c r="J299" s="19">
        <v>0</v>
      </c>
    </row>
    <row r="300" spans="1:10" x14ac:dyDescent="0.2">
      <c r="B300" s="12">
        <v>16083</v>
      </c>
      <c r="C300" t="s">
        <v>188</v>
      </c>
      <c r="E300" s="23">
        <v>48281</v>
      </c>
      <c r="F300" s="19">
        <f t="shared" si="78"/>
        <v>0</v>
      </c>
      <c r="G300" s="43">
        <v>48281</v>
      </c>
      <c r="H300" s="43">
        <v>48281</v>
      </c>
      <c r="I300" s="19">
        <f t="shared" si="79"/>
        <v>0</v>
      </c>
      <c r="J300" s="19">
        <v>0</v>
      </c>
    </row>
    <row r="301" spans="1:10" x14ac:dyDescent="0.2">
      <c r="A301" s="34" t="s">
        <v>454</v>
      </c>
      <c r="C301" s="5" t="s">
        <v>96</v>
      </c>
      <c r="E301" s="22">
        <f t="shared" ref="E301:J301" si="80">SUM(E281:E300)</f>
        <v>72408549</v>
      </c>
      <c r="F301" s="22">
        <f t="shared" si="80"/>
        <v>0</v>
      </c>
      <c r="G301" s="22">
        <f t="shared" si="80"/>
        <v>72408549</v>
      </c>
      <c r="H301" s="22">
        <f t="shared" si="80"/>
        <v>67726972</v>
      </c>
      <c r="I301" s="22">
        <f t="shared" si="80"/>
        <v>4681577</v>
      </c>
      <c r="J301" s="22">
        <f t="shared" si="80"/>
        <v>0</v>
      </c>
    </row>
    <row r="302" spans="1:10" ht="12" customHeight="1" x14ac:dyDescent="0.2">
      <c r="G302" s="1"/>
      <c r="H302" s="1"/>
    </row>
    <row r="303" spans="1:10" ht="15.75" x14ac:dyDescent="0.25">
      <c r="B303" s="6" t="s">
        <v>189</v>
      </c>
      <c r="D303" s="6"/>
      <c r="G303" s="1"/>
      <c r="H303" s="1"/>
    </row>
    <row r="304" spans="1:10" ht="15.75" x14ac:dyDescent="0.25">
      <c r="B304" s="12">
        <v>10010</v>
      </c>
      <c r="C304" s="9" t="s">
        <v>119</v>
      </c>
      <c r="D304" s="6"/>
      <c r="E304" s="23">
        <v>181253</v>
      </c>
      <c r="F304" s="19">
        <f>G304-E304</f>
        <v>0</v>
      </c>
      <c r="G304" s="43">
        <v>181253</v>
      </c>
      <c r="H304" s="43">
        <v>171987</v>
      </c>
      <c r="I304" s="19">
        <f t="shared" ref="I304:I306" si="81">G304-H304-J304</f>
        <v>9266</v>
      </c>
      <c r="J304" s="19">
        <v>0</v>
      </c>
    </row>
    <row r="305" spans="1:10" x14ac:dyDescent="0.2">
      <c r="B305" s="12">
        <v>10020</v>
      </c>
      <c r="C305" t="s">
        <v>120</v>
      </c>
      <c r="E305" s="23">
        <v>1789</v>
      </c>
      <c r="F305" s="19">
        <f>G305-E305</f>
        <v>0</v>
      </c>
      <c r="G305" s="43">
        <v>1789</v>
      </c>
      <c r="H305" s="43">
        <v>739</v>
      </c>
      <c r="I305" s="19">
        <f t="shared" si="81"/>
        <v>1050</v>
      </c>
      <c r="J305" s="19">
        <v>0</v>
      </c>
    </row>
    <row r="306" spans="1:10" hidden="1" x14ac:dyDescent="0.2">
      <c r="B306" s="12">
        <v>10050</v>
      </c>
      <c r="C306" t="s">
        <v>121</v>
      </c>
      <c r="E306" s="23">
        <v>0</v>
      </c>
      <c r="F306" s="19">
        <f>G306-E306</f>
        <v>0</v>
      </c>
      <c r="G306" s="24">
        <v>0</v>
      </c>
      <c r="H306" s="21">
        <v>0</v>
      </c>
      <c r="I306" s="19">
        <f t="shared" si="81"/>
        <v>0</v>
      </c>
      <c r="J306" s="19">
        <v>0</v>
      </c>
    </row>
    <row r="307" spans="1:10" x14ac:dyDescent="0.2">
      <c r="A307" s="34" t="s">
        <v>454</v>
      </c>
      <c r="C307" s="5" t="s">
        <v>96</v>
      </c>
      <c r="E307" s="22">
        <f t="shared" ref="E307:J307" si="82">SUM(E304:E306)</f>
        <v>183042</v>
      </c>
      <c r="F307" s="22">
        <f t="shared" si="82"/>
        <v>0</v>
      </c>
      <c r="G307" s="22">
        <f t="shared" si="82"/>
        <v>183042</v>
      </c>
      <c r="H307" s="22">
        <f t="shared" si="82"/>
        <v>172726</v>
      </c>
      <c r="I307" s="22">
        <f t="shared" si="82"/>
        <v>10316</v>
      </c>
      <c r="J307" s="22">
        <f t="shared" si="82"/>
        <v>0</v>
      </c>
    </row>
    <row r="308" spans="1:10" ht="15" customHeight="1" x14ac:dyDescent="0.2">
      <c r="G308" s="1"/>
      <c r="H308" s="1"/>
    </row>
    <row r="309" spans="1:10" ht="15.75" x14ac:dyDescent="0.25">
      <c r="B309" s="6" t="s">
        <v>190</v>
      </c>
      <c r="D309" s="6"/>
      <c r="G309" s="1"/>
      <c r="H309" s="1"/>
    </row>
    <row r="310" spans="1:10" x14ac:dyDescent="0.2">
      <c r="B310" s="12">
        <v>10010</v>
      </c>
      <c r="C310" t="s">
        <v>119</v>
      </c>
      <c r="E310" s="37">
        <v>8410102</v>
      </c>
      <c r="F310" s="19">
        <f t="shared" ref="F310:F355" si="83">G310-E310</f>
        <v>0</v>
      </c>
      <c r="G310" s="43">
        <v>8410102</v>
      </c>
      <c r="H310" s="43">
        <v>7156252</v>
      </c>
      <c r="I310" s="19">
        <f t="shared" ref="I310:I356" si="84">G310-H310-J310</f>
        <v>1253850</v>
      </c>
      <c r="J310" s="19">
        <v>0</v>
      </c>
    </row>
    <row r="311" spans="1:10" x14ac:dyDescent="0.2">
      <c r="B311" s="12">
        <v>10020</v>
      </c>
      <c r="C311" t="s">
        <v>120</v>
      </c>
      <c r="E311" s="37">
        <v>1072065</v>
      </c>
      <c r="F311" s="19">
        <f t="shared" si="83"/>
        <v>0</v>
      </c>
      <c r="G311" s="43">
        <v>1072065</v>
      </c>
      <c r="H311" s="43">
        <v>800345</v>
      </c>
      <c r="I311" s="19">
        <f t="shared" si="84"/>
        <v>271720</v>
      </c>
      <c r="J311" s="19">
        <v>0</v>
      </c>
    </row>
    <row r="312" spans="1:10" hidden="1" x14ac:dyDescent="0.2">
      <c r="B312" s="12">
        <v>10050</v>
      </c>
      <c r="C312" t="s">
        <v>121</v>
      </c>
      <c r="E312" s="37">
        <v>0</v>
      </c>
      <c r="F312" s="19">
        <f t="shared" si="83"/>
        <v>0</v>
      </c>
      <c r="G312" s="24">
        <v>0</v>
      </c>
      <c r="H312" s="21">
        <v>0</v>
      </c>
      <c r="I312" s="19">
        <f t="shared" si="84"/>
        <v>0</v>
      </c>
      <c r="J312" s="19">
        <v>0</v>
      </c>
    </row>
    <row r="313" spans="1:10" x14ac:dyDescent="0.2">
      <c r="B313" s="12">
        <v>12296</v>
      </c>
      <c r="C313" s="27" t="s">
        <v>80</v>
      </c>
      <c r="E313" s="37">
        <f>9500000+865354</f>
        <v>10365354</v>
      </c>
      <c r="F313" s="19">
        <f t="shared" si="83"/>
        <v>0</v>
      </c>
      <c r="G313" s="43">
        <v>10365354</v>
      </c>
      <c r="H313" s="43">
        <v>6576068</v>
      </c>
      <c r="I313" s="19">
        <f t="shared" si="84"/>
        <v>3789286</v>
      </c>
      <c r="J313" s="19">
        <v>0</v>
      </c>
    </row>
    <row r="314" spans="1:10" x14ac:dyDescent="0.2">
      <c r="B314" s="12">
        <v>12363</v>
      </c>
      <c r="C314" s="27" t="s">
        <v>402</v>
      </c>
      <c r="E314" s="37">
        <v>339916</v>
      </c>
      <c r="F314" s="19">
        <f>G314-E314</f>
        <v>0</v>
      </c>
      <c r="G314" s="43">
        <v>339916</v>
      </c>
      <c r="H314" s="43">
        <v>320918</v>
      </c>
      <c r="I314" s="19">
        <f t="shared" si="84"/>
        <v>18998</v>
      </c>
      <c r="J314" s="19">
        <v>0</v>
      </c>
    </row>
    <row r="315" spans="1:10" x14ac:dyDescent="0.2">
      <c r="B315" s="12">
        <v>12412</v>
      </c>
      <c r="C315" t="s">
        <v>330</v>
      </c>
      <c r="E315" s="37">
        <v>395000</v>
      </c>
      <c r="F315" s="19">
        <f t="shared" si="83"/>
        <v>0</v>
      </c>
      <c r="G315" s="43">
        <v>395000</v>
      </c>
      <c r="H315" s="43">
        <v>374578</v>
      </c>
      <c r="I315" s="19">
        <f t="shared" si="84"/>
        <v>20422</v>
      </c>
      <c r="J315" s="19">
        <v>0</v>
      </c>
    </row>
    <row r="316" spans="1:10" x14ac:dyDescent="0.2">
      <c r="B316" s="12">
        <v>12413</v>
      </c>
      <c r="C316" t="s">
        <v>366</v>
      </c>
      <c r="E316" s="37">
        <v>63187</v>
      </c>
      <c r="F316" s="19">
        <f t="shared" si="83"/>
        <v>0</v>
      </c>
      <c r="G316" s="43">
        <v>63187</v>
      </c>
      <c r="H316" s="43">
        <v>59429</v>
      </c>
      <c r="I316" s="19">
        <f t="shared" si="84"/>
        <v>3758</v>
      </c>
      <c r="J316" s="19">
        <v>0</v>
      </c>
    </row>
    <row r="317" spans="1:10" x14ac:dyDescent="0.2">
      <c r="B317" s="12">
        <v>12435</v>
      </c>
      <c r="C317" t="s">
        <v>331</v>
      </c>
      <c r="E317" s="37">
        <v>152297</v>
      </c>
      <c r="F317" s="19">
        <f t="shared" si="83"/>
        <v>0</v>
      </c>
      <c r="G317" s="43">
        <v>152297</v>
      </c>
      <c r="H317" s="43">
        <v>143816</v>
      </c>
      <c r="I317" s="19">
        <f t="shared" si="84"/>
        <v>8481</v>
      </c>
      <c r="J317" s="19">
        <v>0</v>
      </c>
    </row>
    <row r="318" spans="1:10" x14ac:dyDescent="0.2">
      <c r="B318" s="12">
        <v>12437</v>
      </c>
      <c r="C318" t="s">
        <v>332</v>
      </c>
      <c r="E318" s="37">
        <v>216598</v>
      </c>
      <c r="F318" s="19">
        <f t="shared" si="83"/>
        <v>0</v>
      </c>
      <c r="G318" s="43">
        <v>216598</v>
      </c>
      <c r="H318" s="43">
        <v>191804</v>
      </c>
      <c r="I318" s="19">
        <f t="shared" si="84"/>
        <v>24794</v>
      </c>
      <c r="J318" s="19">
        <v>0</v>
      </c>
    </row>
    <row r="319" spans="1:10" x14ac:dyDescent="0.2">
      <c r="B319" s="12">
        <v>12438</v>
      </c>
      <c r="C319" s="27" t="s">
        <v>403</v>
      </c>
      <c r="E319" s="37">
        <v>153671</v>
      </c>
      <c r="F319" s="19">
        <f>G319-E319</f>
        <v>0</v>
      </c>
      <c r="G319" s="43">
        <v>153671</v>
      </c>
      <c r="H319" s="43">
        <v>145010</v>
      </c>
      <c r="I319" s="19">
        <f t="shared" si="84"/>
        <v>8661</v>
      </c>
      <c r="J319" s="19">
        <v>0</v>
      </c>
    </row>
    <row r="320" spans="1:10" x14ac:dyDescent="0.2">
      <c r="B320" s="12">
        <v>12467</v>
      </c>
      <c r="C320" s="27" t="s">
        <v>404</v>
      </c>
      <c r="E320" s="37">
        <v>843013</v>
      </c>
      <c r="F320" s="19">
        <f>G320-E320</f>
        <v>0</v>
      </c>
      <c r="G320" s="43">
        <v>843013</v>
      </c>
      <c r="H320" s="43">
        <v>777103</v>
      </c>
      <c r="I320" s="19">
        <f t="shared" si="84"/>
        <v>65910</v>
      </c>
      <c r="J320" s="19">
        <v>0</v>
      </c>
    </row>
    <row r="321" spans="2:10" x14ac:dyDescent="0.2">
      <c r="B321" s="12">
        <v>12540</v>
      </c>
      <c r="C321" s="27" t="s">
        <v>378</v>
      </c>
      <c r="E321" s="37">
        <v>7864370</v>
      </c>
      <c r="F321" s="19">
        <f t="shared" si="83"/>
        <v>0</v>
      </c>
      <c r="G321" s="43">
        <v>7864370</v>
      </c>
      <c r="H321" s="43">
        <v>6899291</v>
      </c>
      <c r="I321" s="19">
        <f t="shared" si="84"/>
        <v>965079</v>
      </c>
      <c r="J321" s="19">
        <v>0</v>
      </c>
    </row>
    <row r="322" spans="2:10" x14ac:dyDescent="0.2">
      <c r="B322" s="12">
        <v>12562</v>
      </c>
      <c r="C322" s="27" t="s">
        <v>405</v>
      </c>
      <c r="E322" s="37">
        <v>126375</v>
      </c>
      <c r="F322" s="19">
        <f>G322-E322</f>
        <v>0</v>
      </c>
      <c r="G322" s="43">
        <v>126375</v>
      </c>
      <c r="H322" s="43">
        <v>119842</v>
      </c>
      <c r="I322" s="19">
        <f t="shared" si="84"/>
        <v>6533</v>
      </c>
      <c r="J322" s="19">
        <v>0</v>
      </c>
    </row>
    <row r="323" spans="2:10" x14ac:dyDescent="0.2">
      <c r="B323" s="12">
        <v>16115</v>
      </c>
      <c r="C323" s="27" t="s">
        <v>379</v>
      </c>
      <c r="E323" s="37">
        <v>64075</v>
      </c>
      <c r="F323" s="19">
        <f t="shared" si="83"/>
        <v>0</v>
      </c>
      <c r="G323" s="43">
        <v>64075</v>
      </c>
      <c r="H323" s="43">
        <v>60763</v>
      </c>
      <c r="I323" s="19">
        <f t="shared" si="84"/>
        <v>3312</v>
      </c>
      <c r="J323" s="19">
        <v>0</v>
      </c>
    </row>
    <row r="324" spans="2:10" x14ac:dyDescent="0.2">
      <c r="B324" s="12">
        <v>16175</v>
      </c>
      <c r="C324" t="s">
        <v>367</v>
      </c>
      <c r="E324" s="37">
        <v>315930</v>
      </c>
      <c r="F324" s="19">
        <f t="shared" si="83"/>
        <v>0</v>
      </c>
      <c r="G324" s="43">
        <v>315930</v>
      </c>
      <c r="H324" s="43">
        <v>299597</v>
      </c>
      <c r="I324" s="19">
        <f t="shared" si="84"/>
        <v>16333</v>
      </c>
      <c r="J324" s="19">
        <v>0</v>
      </c>
    </row>
    <row r="325" spans="2:10" x14ac:dyDescent="0.2">
      <c r="B325" s="12">
        <v>16188</v>
      </c>
      <c r="C325" t="s">
        <v>320</v>
      </c>
      <c r="E325" s="37">
        <v>126371</v>
      </c>
      <c r="F325" s="19">
        <f t="shared" si="83"/>
        <v>0</v>
      </c>
      <c r="G325" s="43">
        <v>126371</v>
      </c>
      <c r="H325" s="43">
        <v>119585</v>
      </c>
      <c r="I325" s="19">
        <f t="shared" si="84"/>
        <v>6786</v>
      </c>
      <c r="J325" s="19">
        <v>0</v>
      </c>
    </row>
    <row r="326" spans="2:10" x14ac:dyDescent="0.2">
      <c r="B326" s="12">
        <v>16189</v>
      </c>
      <c r="C326" s="27" t="s">
        <v>406</v>
      </c>
      <c r="E326" s="37">
        <v>495712</v>
      </c>
      <c r="F326" s="19">
        <f>G326-E326</f>
        <v>0</v>
      </c>
      <c r="G326" s="43">
        <v>495712</v>
      </c>
      <c r="H326" s="43">
        <v>466218</v>
      </c>
      <c r="I326" s="19">
        <f t="shared" si="84"/>
        <v>29494</v>
      </c>
      <c r="J326" s="19">
        <v>0</v>
      </c>
    </row>
    <row r="327" spans="2:10" x14ac:dyDescent="0.2">
      <c r="B327" s="12">
        <v>16191</v>
      </c>
      <c r="C327" s="27" t="s">
        <v>407</v>
      </c>
      <c r="E327" s="37">
        <v>121095</v>
      </c>
      <c r="F327" s="19">
        <f>G327-E327</f>
        <v>0</v>
      </c>
      <c r="G327" s="43">
        <v>121095</v>
      </c>
      <c r="H327" s="43">
        <v>0</v>
      </c>
      <c r="I327" s="19">
        <f t="shared" si="84"/>
        <v>121095</v>
      </c>
      <c r="J327" s="19">
        <v>0</v>
      </c>
    </row>
    <row r="328" spans="2:10" x14ac:dyDescent="0.2">
      <c r="B328" s="12">
        <v>16209</v>
      </c>
      <c r="C328" t="s">
        <v>368</v>
      </c>
      <c r="E328" s="37">
        <v>542512</v>
      </c>
      <c r="F328" s="19">
        <f t="shared" si="83"/>
        <v>0</v>
      </c>
      <c r="G328" s="43">
        <v>542512</v>
      </c>
      <c r="H328" s="43">
        <v>514456</v>
      </c>
      <c r="I328" s="19">
        <f t="shared" si="84"/>
        <v>28056</v>
      </c>
      <c r="J328" s="19">
        <v>0</v>
      </c>
    </row>
    <row r="329" spans="2:10" x14ac:dyDescent="0.2">
      <c r="B329" s="12">
        <v>16219</v>
      </c>
      <c r="C329" s="27" t="s">
        <v>432</v>
      </c>
      <c r="E329" s="37">
        <v>417108</v>
      </c>
      <c r="F329" s="19">
        <f t="shared" si="83"/>
        <v>0</v>
      </c>
      <c r="G329" s="43">
        <v>417108</v>
      </c>
      <c r="H329" s="43">
        <v>395544</v>
      </c>
      <c r="I329" s="19">
        <f t="shared" si="84"/>
        <v>21564</v>
      </c>
      <c r="J329" s="19">
        <v>0</v>
      </c>
    </row>
    <row r="330" spans="2:10" x14ac:dyDescent="0.2">
      <c r="B330" s="12">
        <v>16255</v>
      </c>
      <c r="C330" s="27" t="s">
        <v>408</v>
      </c>
      <c r="E330" s="37">
        <v>393750</v>
      </c>
      <c r="F330" s="19">
        <f>G330-E330</f>
        <v>0</v>
      </c>
      <c r="G330" s="43">
        <v>393750</v>
      </c>
      <c r="H330" s="43">
        <v>275627</v>
      </c>
      <c r="I330" s="19">
        <f t="shared" si="84"/>
        <v>118123</v>
      </c>
      <c r="J330" s="19">
        <v>0</v>
      </c>
    </row>
    <row r="331" spans="2:10" x14ac:dyDescent="0.2">
      <c r="B331" s="12">
        <v>16256</v>
      </c>
      <c r="C331" s="27" t="s">
        <v>409</v>
      </c>
      <c r="E331" s="37">
        <v>1263714</v>
      </c>
      <c r="F331" s="19">
        <f>G331-E331</f>
        <v>0</v>
      </c>
      <c r="G331" s="43">
        <v>1263714</v>
      </c>
      <c r="H331" s="43">
        <v>1198377</v>
      </c>
      <c r="I331" s="19">
        <f t="shared" si="84"/>
        <v>65337</v>
      </c>
      <c r="J331" s="19">
        <v>0</v>
      </c>
    </row>
    <row r="332" spans="2:10" x14ac:dyDescent="0.2">
      <c r="B332" s="12">
        <v>16257</v>
      </c>
      <c r="C332" s="27" t="s">
        <v>410</v>
      </c>
      <c r="E332" s="37">
        <v>492915</v>
      </c>
      <c r="F332" s="19">
        <f>G332-E332</f>
        <v>0</v>
      </c>
      <c r="G332" s="43">
        <v>492915</v>
      </c>
      <c r="H332" s="43">
        <v>467187</v>
      </c>
      <c r="I332" s="19">
        <f t="shared" si="84"/>
        <v>25728</v>
      </c>
      <c r="J332" s="19">
        <v>0</v>
      </c>
    </row>
    <row r="333" spans="2:10" x14ac:dyDescent="0.2">
      <c r="B333" s="12">
        <v>16258</v>
      </c>
      <c r="C333" s="27" t="s">
        <v>411</v>
      </c>
      <c r="E333" s="37">
        <v>1578720</v>
      </c>
      <c r="F333" s="19">
        <f>G333-E333</f>
        <v>0</v>
      </c>
      <c r="G333" s="43">
        <v>1578720</v>
      </c>
      <c r="H333" s="43">
        <v>1490691</v>
      </c>
      <c r="I333" s="19">
        <f t="shared" si="84"/>
        <v>88029</v>
      </c>
      <c r="J333" s="19">
        <v>0</v>
      </c>
    </row>
    <row r="334" spans="2:10" x14ac:dyDescent="0.2">
      <c r="B334" s="12">
        <v>16262</v>
      </c>
      <c r="C334" t="s">
        <v>460</v>
      </c>
      <c r="E334" s="37">
        <v>461014</v>
      </c>
      <c r="F334" s="19">
        <f t="shared" si="83"/>
        <v>0</v>
      </c>
      <c r="G334" s="43">
        <v>461014</v>
      </c>
      <c r="H334" s="43">
        <v>425867</v>
      </c>
      <c r="I334" s="19">
        <f t="shared" si="84"/>
        <v>35147</v>
      </c>
      <c r="J334" s="19">
        <v>0</v>
      </c>
    </row>
    <row r="335" spans="2:10" x14ac:dyDescent="0.2">
      <c r="B335" s="12">
        <v>16263</v>
      </c>
      <c r="C335" t="s">
        <v>461</v>
      </c>
      <c r="E335" s="37">
        <v>19687</v>
      </c>
      <c r="F335" s="19">
        <f t="shared" si="83"/>
        <v>0</v>
      </c>
      <c r="G335" s="43">
        <v>19687</v>
      </c>
      <c r="H335" s="43">
        <v>18671</v>
      </c>
      <c r="I335" s="19">
        <f t="shared" si="84"/>
        <v>1016</v>
      </c>
      <c r="J335" s="19">
        <v>0</v>
      </c>
    </row>
    <row r="336" spans="2:10" x14ac:dyDescent="0.2">
      <c r="B336" s="12">
        <v>16264</v>
      </c>
      <c r="C336" t="s">
        <v>462</v>
      </c>
      <c r="E336" s="37">
        <v>46875</v>
      </c>
      <c r="F336" s="19">
        <f t="shared" ref="F336" si="85">G336-E336</f>
        <v>0</v>
      </c>
      <c r="G336" s="43">
        <v>46875</v>
      </c>
      <c r="H336" s="43">
        <v>44452</v>
      </c>
      <c r="I336" s="19">
        <f t="shared" si="84"/>
        <v>2423</v>
      </c>
      <c r="J336" s="19">
        <v>0</v>
      </c>
    </row>
    <row r="337" spans="2:10" x14ac:dyDescent="0.2">
      <c r="B337" s="12">
        <v>16266</v>
      </c>
      <c r="C337" s="27" t="s">
        <v>486</v>
      </c>
      <c r="E337" s="37">
        <v>25000</v>
      </c>
      <c r="F337" s="19">
        <f t="shared" ref="F337:F340" si="86">G337-E337</f>
        <v>0</v>
      </c>
      <c r="G337" s="43">
        <v>25000</v>
      </c>
      <c r="H337" s="43">
        <v>23707</v>
      </c>
      <c r="I337" s="19">
        <f t="shared" ref="I337:I340" si="87">G337-H337-J337</f>
        <v>1293</v>
      </c>
      <c r="J337" s="19">
        <v>0</v>
      </c>
    </row>
    <row r="338" spans="2:10" x14ac:dyDescent="0.2">
      <c r="B338" s="12">
        <v>16267</v>
      </c>
      <c r="C338" s="27" t="s">
        <v>487</v>
      </c>
      <c r="E338" s="37">
        <v>25000</v>
      </c>
      <c r="F338" s="19">
        <f t="shared" si="86"/>
        <v>0</v>
      </c>
      <c r="G338" s="43">
        <v>25000</v>
      </c>
      <c r="H338" s="43">
        <v>23707</v>
      </c>
      <c r="I338" s="19">
        <f t="shared" si="87"/>
        <v>1293</v>
      </c>
      <c r="J338" s="19">
        <v>0</v>
      </c>
    </row>
    <row r="339" spans="2:10" x14ac:dyDescent="0.2">
      <c r="B339" s="12">
        <v>16268</v>
      </c>
      <c r="C339" s="27" t="s">
        <v>488</v>
      </c>
      <c r="E339" s="37">
        <v>25000</v>
      </c>
      <c r="F339" s="19">
        <f t="shared" si="86"/>
        <v>0</v>
      </c>
      <c r="G339" s="43">
        <v>25000</v>
      </c>
      <c r="H339" s="43">
        <v>19500</v>
      </c>
      <c r="I339" s="19">
        <f t="shared" si="87"/>
        <v>5500</v>
      </c>
      <c r="J339" s="19">
        <v>0</v>
      </c>
    </row>
    <row r="340" spans="2:10" x14ac:dyDescent="0.2">
      <c r="B340" s="12">
        <v>16269</v>
      </c>
      <c r="C340" s="27" t="s">
        <v>489</v>
      </c>
      <c r="E340" s="37">
        <v>25000</v>
      </c>
      <c r="F340" s="19">
        <f t="shared" si="86"/>
        <v>0</v>
      </c>
      <c r="G340" s="43">
        <v>25000</v>
      </c>
      <c r="H340" s="43">
        <v>23707</v>
      </c>
      <c r="I340" s="19">
        <f t="shared" si="87"/>
        <v>1293</v>
      </c>
      <c r="J340" s="19">
        <v>0</v>
      </c>
    </row>
    <row r="341" spans="2:10" x14ac:dyDescent="0.2">
      <c r="B341" s="12">
        <v>17063</v>
      </c>
      <c r="C341" t="s">
        <v>70</v>
      </c>
      <c r="E341" s="37">
        <v>88982</v>
      </c>
      <c r="F341" s="19">
        <f t="shared" si="83"/>
        <v>0</v>
      </c>
      <c r="G341" s="43">
        <v>88982</v>
      </c>
      <c r="H341" s="43">
        <v>84090</v>
      </c>
      <c r="I341" s="19">
        <f t="shared" si="84"/>
        <v>4892</v>
      </c>
      <c r="J341" s="19">
        <v>0</v>
      </c>
    </row>
    <row r="342" spans="2:10" x14ac:dyDescent="0.2">
      <c r="B342" s="12">
        <v>17065</v>
      </c>
      <c r="C342" t="s">
        <v>369</v>
      </c>
      <c r="E342" s="37">
        <v>36951</v>
      </c>
      <c r="F342" s="19">
        <f t="shared" si="83"/>
        <v>0</v>
      </c>
      <c r="G342" s="43">
        <v>36951</v>
      </c>
      <c r="H342" s="43">
        <v>35041</v>
      </c>
      <c r="I342" s="19">
        <f t="shared" si="84"/>
        <v>1910</v>
      </c>
      <c r="J342" s="19">
        <v>0</v>
      </c>
    </row>
    <row r="343" spans="2:10" x14ac:dyDescent="0.2">
      <c r="B343" s="12">
        <v>17066</v>
      </c>
      <c r="C343" t="s">
        <v>71</v>
      </c>
      <c r="E343" s="37">
        <v>487315</v>
      </c>
      <c r="F343" s="19">
        <f t="shared" si="83"/>
        <v>0</v>
      </c>
      <c r="G343" s="43">
        <v>487315</v>
      </c>
      <c r="H343" s="43">
        <v>462121</v>
      </c>
      <c r="I343" s="19">
        <f t="shared" si="84"/>
        <v>25194</v>
      </c>
      <c r="J343" s="19">
        <v>0</v>
      </c>
    </row>
    <row r="344" spans="2:10" x14ac:dyDescent="0.2">
      <c r="B344" s="12">
        <v>17068</v>
      </c>
      <c r="C344" t="s">
        <v>69</v>
      </c>
      <c r="E344" s="37">
        <v>1260788</v>
      </c>
      <c r="F344" s="19">
        <f t="shared" si="83"/>
        <v>0</v>
      </c>
      <c r="G344" s="43">
        <v>1260788</v>
      </c>
      <c r="H344" s="43">
        <v>1165348</v>
      </c>
      <c r="I344" s="19">
        <f t="shared" si="84"/>
        <v>95440</v>
      </c>
      <c r="J344" s="19">
        <v>0</v>
      </c>
    </row>
    <row r="345" spans="2:10" x14ac:dyDescent="0.2">
      <c r="B345" s="12">
        <v>17070</v>
      </c>
      <c r="C345" t="s">
        <v>72</v>
      </c>
      <c r="E345" s="37">
        <v>39514</v>
      </c>
      <c r="F345" s="19">
        <f t="shared" si="83"/>
        <v>0</v>
      </c>
      <c r="G345" s="43">
        <v>39514</v>
      </c>
      <c r="H345" s="43">
        <v>37471</v>
      </c>
      <c r="I345" s="19">
        <f t="shared" si="84"/>
        <v>2043</v>
      </c>
      <c r="J345" s="19">
        <v>0</v>
      </c>
    </row>
    <row r="346" spans="2:10" x14ac:dyDescent="0.2">
      <c r="B346" s="12">
        <v>17071</v>
      </c>
      <c r="C346" t="s">
        <v>66</v>
      </c>
      <c r="E346" s="37">
        <v>315929</v>
      </c>
      <c r="F346" s="19">
        <f t="shared" si="83"/>
        <v>0</v>
      </c>
      <c r="G346" s="43">
        <v>315929</v>
      </c>
      <c r="H346" s="43">
        <v>299535</v>
      </c>
      <c r="I346" s="19">
        <f t="shared" si="84"/>
        <v>16394</v>
      </c>
      <c r="J346" s="19">
        <v>0</v>
      </c>
    </row>
    <row r="347" spans="2:10" x14ac:dyDescent="0.2">
      <c r="B347" s="12">
        <v>17072</v>
      </c>
      <c r="C347" t="s">
        <v>92</v>
      </c>
      <c r="E347" s="37">
        <v>665111</v>
      </c>
      <c r="F347" s="19">
        <f t="shared" si="83"/>
        <v>0</v>
      </c>
      <c r="G347" s="43">
        <v>665111</v>
      </c>
      <c r="H347" s="43">
        <v>630725</v>
      </c>
      <c r="I347" s="19">
        <f t="shared" si="84"/>
        <v>34386</v>
      </c>
      <c r="J347" s="19">
        <v>0</v>
      </c>
    </row>
    <row r="348" spans="2:10" x14ac:dyDescent="0.2">
      <c r="B348" s="12">
        <v>17073</v>
      </c>
      <c r="C348" t="s">
        <v>67</v>
      </c>
      <c r="E348" s="37">
        <v>78982</v>
      </c>
      <c r="F348" s="19">
        <f t="shared" si="83"/>
        <v>0</v>
      </c>
      <c r="G348" s="43">
        <v>78982</v>
      </c>
      <c r="H348" s="43">
        <v>74900</v>
      </c>
      <c r="I348" s="19">
        <f t="shared" si="84"/>
        <v>4082</v>
      </c>
      <c r="J348" s="19">
        <v>0</v>
      </c>
    </row>
    <row r="349" spans="2:10" x14ac:dyDescent="0.2">
      <c r="B349" s="12">
        <v>17075</v>
      </c>
      <c r="C349" t="s">
        <v>68</v>
      </c>
      <c r="E349" s="37">
        <v>327136</v>
      </c>
      <c r="F349" s="19">
        <f t="shared" si="83"/>
        <v>0</v>
      </c>
      <c r="G349" s="43">
        <v>327136</v>
      </c>
      <c r="H349" s="43">
        <v>310224</v>
      </c>
      <c r="I349" s="19">
        <f t="shared" si="84"/>
        <v>16912</v>
      </c>
      <c r="J349" s="19">
        <v>0</v>
      </c>
    </row>
    <row r="350" spans="2:10" x14ac:dyDescent="0.2">
      <c r="B350" s="12">
        <v>17076</v>
      </c>
      <c r="C350" t="s">
        <v>83</v>
      </c>
      <c r="E350" s="37">
        <v>517308</v>
      </c>
      <c r="F350" s="19">
        <f t="shared" si="83"/>
        <v>0</v>
      </c>
      <c r="G350" s="43">
        <v>517308</v>
      </c>
      <c r="H350" s="43">
        <v>490564</v>
      </c>
      <c r="I350" s="19">
        <f t="shared" si="84"/>
        <v>26744</v>
      </c>
      <c r="J350" s="19">
        <v>0</v>
      </c>
    </row>
    <row r="351" spans="2:10" x14ac:dyDescent="0.2">
      <c r="B351" s="12">
        <v>17077</v>
      </c>
      <c r="C351" t="s">
        <v>81</v>
      </c>
      <c r="E351" s="37">
        <v>34649</v>
      </c>
      <c r="F351" s="19">
        <f t="shared" si="83"/>
        <v>0</v>
      </c>
      <c r="G351" s="43">
        <v>34649</v>
      </c>
      <c r="H351" s="43">
        <v>32825</v>
      </c>
      <c r="I351" s="19">
        <f t="shared" si="84"/>
        <v>1824</v>
      </c>
      <c r="J351" s="19">
        <v>0</v>
      </c>
    </row>
    <row r="352" spans="2:10" x14ac:dyDescent="0.2">
      <c r="B352" s="12">
        <v>17078</v>
      </c>
      <c r="C352" t="s">
        <v>370</v>
      </c>
      <c r="E352" s="37">
        <v>34649</v>
      </c>
      <c r="F352" s="19">
        <f t="shared" si="83"/>
        <v>0</v>
      </c>
      <c r="G352" s="43">
        <v>34649</v>
      </c>
      <c r="H352" s="43">
        <v>32825</v>
      </c>
      <c r="I352" s="19">
        <f t="shared" si="84"/>
        <v>1824</v>
      </c>
      <c r="J352" s="19">
        <v>0</v>
      </c>
    </row>
    <row r="353" spans="1:10" x14ac:dyDescent="0.2">
      <c r="B353" s="12">
        <v>17079</v>
      </c>
      <c r="C353" t="s">
        <v>82</v>
      </c>
      <c r="E353" s="37">
        <v>34649</v>
      </c>
      <c r="F353" s="19">
        <f t="shared" si="83"/>
        <v>0</v>
      </c>
      <c r="G353" s="43">
        <v>34649</v>
      </c>
      <c r="H353" s="43">
        <v>32825</v>
      </c>
      <c r="I353" s="19">
        <f t="shared" si="84"/>
        <v>1824</v>
      </c>
      <c r="J353" s="19">
        <v>0</v>
      </c>
    </row>
    <row r="354" spans="1:10" x14ac:dyDescent="0.2">
      <c r="B354" s="12">
        <v>17080</v>
      </c>
      <c r="C354" t="s">
        <v>84</v>
      </c>
      <c r="E354" s="37">
        <v>34649</v>
      </c>
      <c r="F354" s="19">
        <f t="shared" si="83"/>
        <v>0</v>
      </c>
      <c r="G354" s="43">
        <v>34649</v>
      </c>
      <c r="H354" s="43">
        <v>32825</v>
      </c>
      <c r="I354" s="19">
        <f t="shared" si="84"/>
        <v>1824</v>
      </c>
      <c r="J354" s="19">
        <v>0</v>
      </c>
    </row>
    <row r="355" spans="1:10" x14ac:dyDescent="0.2">
      <c r="B355" s="12">
        <v>17082</v>
      </c>
      <c r="C355" t="s">
        <v>371</v>
      </c>
      <c r="E355" s="37">
        <v>98864</v>
      </c>
      <c r="F355" s="19">
        <f t="shared" si="83"/>
        <v>0</v>
      </c>
      <c r="G355" s="43">
        <v>98864</v>
      </c>
      <c r="H355" s="43">
        <v>93367</v>
      </c>
      <c r="I355" s="19">
        <f t="shared" si="84"/>
        <v>5497</v>
      </c>
      <c r="J355" s="19">
        <v>0</v>
      </c>
    </row>
    <row r="356" spans="1:10" x14ac:dyDescent="0.2">
      <c r="B356" s="12">
        <v>17100</v>
      </c>
      <c r="C356" s="27" t="s">
        <v>467</v>
      </c>
      <c r="E356" s="23">
        <v>78982</v>
      </c>
      <c r="F356" s="19">
        <f>G356-E356</f>
        <v>0</v>
      </c>
      <c r="G356" s="43">
        <v>78982</v>
      </c>
      <c r="H356" s="43">
        <v>61607</v>
      </c>
      <c r="I356" s="19">
        <f t="shared" si="84"/>
        <v>17375</v>
      </c>
      <c r="J356" s="19">
        <v>0</v>
      </c>
    </row>
    <row r="357" spans="1:10" x14ac:dyDescent="0.2">
      <c r="A357" s="34" t="s">
        <v>454</v>
      </c>
      <c r="C357" s="5" t="s">
        <v>96</v>
      </c>
      <c r="E357" s="22">
        <f t="shared" ref="E357:J357" si="88">SUM(E310:E356)</f>
        <v>40575884</v>
      </c>
      <c r="F357" s="22">
        <f t="shared" si="88"/>
        <v>0</v>
      </c>
      <c r="G357" s="22">
        <f t="shared" si="88"/>
        <v>40575884</v>
      </c>
      <c r="H357" s="22">
        <f t="shared" si="88"/>
        <v>33308405</v>
      </c>
      <c r="I357" s="22">
        <f t="shared" si="88"/>
        <v>7267479</v>
      </c>
      <c r="J357" s="22">
        <f t="shared" si="88"/>
        <v>0</v>
      </c>
    </row>
    <row r="358" spans="1:10" ht="15" x14ac:dyDescent="0.35">
      <c r="C358" s="5"/>
      <c r="E358" s="25"/>
      <c r="F358" s="25"/>
      <c r="G358" s="25"/>
      <c r="H358" s="25"/>
      <c r="I358" s="25"/>
      <c r="J358" s="25"/>
    </row>
    <row r="359" spans="1:10" ht="15" x14ac:dyDescent="0.35">
      <c r="C359" s="5"/>
      <c r="E359" s="25"/>
      <c r="F359" s="25"/>
      <c r="G359" s="25"/>
      <c r="H359" s="25"/>
      <c r="I359" s="25"/>
      <c r="J359" s="25"/>
    </row>
    <row r="360" spans="1:10" ht="15.75" x14ac:dyDescent="0.25">
      <c r="B360" s="6" t="s">
        <v>380</v>
      </c>
      <c r="D360" s="6"/>
      <c r="G360" s="1"/>
      <c r="H360" s="1"/>
    </row>
    <row r="361" spans="1:10" x14ac:dyDescent="0.2">
      <c r="B361" s="12">
        <v>10010</v>
      </c>
      <c r="C361" t="s">
        <v>119</v>
      </c>
      <c r="E361" s="38">
        <v>2234652</v>
      </c>
      <c r="F361" s="19">
        <f>G361-E361</f>
        <v>0</v>
      </c>
      <c r="G361" s="43">
        <v>2234652</v>
      </c>
      <c r="H361" s="43">
        <v>2002589</v>
      </c>
      <c r="I361" s="19">
        <f t="shared" ref="I361:I370" si="89">G361-H361-J361</f>
        <v>232063</v>
      </c>
      <c r="J361" s="19">
        <v>0</v>
      </c>
    </row>
    <row r="362" spans="1:10" x14ac:dyDescent="0.2">
      <c r="B362" s="12">
        <v>10020</v>
      </c>
      <c r="C362" s="27" t="s">
        <v>120</v>
      </c>
      <c r="E362" s="38">
        <v>173266</v>
      </c>
      <c r="F362" s="19">
        <f t="shared" ref="F362:F370" si="90">G362-E362</f>
        <v>0</v>
      </c>
      <c r="G362" s="43">
        <v>173266</v>
      </c>
      <c r="H362" s="43">
        <v>171794</v>
      </c>
      <c r="I362" s="19">
        <f t="shared" si="89"/>
        <v>1472</v>
      </c>
      <c r="J362" s="19">
        <v>0</v>
      </c>
    </row>
    <row r="363" spans="1:10" x14ac:dyDescent="0.2">
      <c r="B363" s="12">
        <v>12032</v>
      </c>
      <c r="C363" s="27" t="s">
        <v>191</v>
      </c>
      <c r="E363" s="38">
        <v>1196144</v>
      </c>
      <c r="F363" s="19">
        <f t="shared" si="90"/>
        <v>0</v>
      </c>
      <c r="G363" s="43">
        <v>1196144</v>
      </c>
      <c r="H363" s="43">
        <v>1107398</v>
      </c>
      <c r="I363" s="19">
        <f t="shared" si="89"/>
        <v>88746</v>
      </c>
      <c r="J363" s="19">
        <v>0</v>
      </c>
    </row>
    <row r="364" spans="1:10" x14ac:dyDescent="0.2">
      <c r="B364" s="12">
        <v>16029</v>
      </c>
      <c r="C364" s="27" t="s">
        <v>73</v>
      </c>
      <c r="E364" s="38">
        <v>2255625</v>
      </c>
      <c r="F364" s="19">
        <f t="shared" si="90"/>
        <v>0</v>
      </c>
      <c r="G364" s="43">
        <v>2255625</v>
      </c>
      <c r="H364" s="43">
        <v>2251114</v>
      </c>
      <c r="I364" s="19">
        <f t="shared" si="89"/>
        <v>4511</v>
      </c>
      <c r="J364" s="19">
        <v>0</v>
      </c>
    </row>
    <row r="365" spans="1:10" x14ac:dyDescent="0.2">
      <c r="B365" s="12">
        <v>16068</v>
      </c>
      <c r="C365" s="27" t="s">
        <v>192</v>
      </c>
      <c r="E365" s="38">
        <v>7783636</v>
      </c>
      <c r="F365" s="19">
        <f t="shared" si="90"/>
        <v>0</v>
      </c>
      <c r="G365" s="43">
        <v>7783636</v>
      </c>
      <c r="H365" s="43">
        <v>7681166</v>
      </c>
      <c r="I365" s="19">
        <f t="shared" si="89"/>
        <v>102470</v>
      </c>
      <c r="J365" s="19">
        <v>0</v>
      </c>
    </row>
    <row r="366" spans="1:10" x14ac:dyDescent="0.2">
      <c r="B366" s="12">
        <v>16076</v>
      </c>
      <c r="C366" s="27" t="s">
        <v>193</v>
      </c>
      <c r="E366" s="38">
        <v>411094</v>
      </c>
      <c r="F366" s="19">
        <f t="shared" si="90"/>
        <v>0</v>
      </c>
      <c r="G366" s="43">
        <v>411094</v>
      </c>
      <c r="H366" s="43">
        <v>384123</v>
      </c>
      <c r="I366" s="19">
        <f t="shared" si="89"/>
        <v>26971</v>
      </c>
      <c r="J366" s="19">
        <v>0</v>
      </c>
    </row>
    <row r="367" spans="1:10" x14ac:dyDescent="0.2">
      <c r="B367" s="12">
        <v>16084</v>
      </c>
      <c r="C367" s="27" t="s">
        <v>194</v>
      </c>
      <c r="E367" s="38">
        <v>2162504</v>
      </c>
      <c r="F367" s="19">
        <f t="shared" si="90"/>
        <v>0</v>
      </c>
      <c r="G367" s="43">
        <v>2162504</v>
      </c>
      <c r="H367" s="43">
        <v>2043242</v>
      </c>
      <c r="I367" s="19">
        <f t="shared" si="89"/>
        <v>119262</v>
      </c>
      <c r="J367" s="19">
        <v>0</v>
      </c>
    </row>
    <row r="368" spans="1:10" x14ac:dyDescent="0.2">
      <c r="B368" s="12">
        <v>16149</v>
      </c>
      <c r="C368" s="27" t="s">
        <v>244</v>
      </c>
      <c r="E368" s="38">
        <v>69107806</v>
      </c>
      <c r="F368" s="19">
        <f t="shared" si="90"/>
        <v>0</v>
      </c>
      <c r="G368" s="43">
        <v>69107806</v>
      </c>
      <c r="H368" s="43">
        <v>65090466</v>
      </c>
      <c r="I368" s="19">
        <f t="shared" si="89"/>
        <v>4017340</v>
      </c>
      <c r="J368" s="19">
        <v>0</v>
      </c>
    </row>
    <row r="369" spans="1:10" x14ac:dyDescent="0.2">
      <c r="B369" s="12">
        <v>17008</v>
      </c>
      <c r="C369" s="27" t="s">
        <v>195</v>
      </c>
      <c r="E369" s="38">
        <v>1118580</v>
      </c>
      <c r="F369" s="19">
        <f t="shared" si="90"/>
        <v>0</v>
      </c>
      <c r="G369" s="43">
        <v>1118580</v>
      </c>
      <c r="H369" s="43">
        <v>0</v>
      </c>
      <c r="I369" s="19">
        <f t="shared" si="89"/>
        <v>1118580</v>
      </c>
      <c r="J369" s="19">
        <v>0</v>
      </c>
    </row>
    <row r="370" spans="1:10" x14ac:dyDescent="0.2">
      <c r="B370" s="12">
        <v>17038</v>
      </c>
      <c r="C370" s="27" t="s">
        <v>412</v>
      </c>
      <c r="E370" s="23">
        <v>640398</v>
      </c>
      <c r="F370" s="19">
        <f t="shared" si="90"/>
        <v>0</v>
      </c>
      <c r="G370" s="43">
        <v>640398</v>
      </c>
      <c r="H370" s="43">
        <v>632458</v>
      </c>
      <c r="I370" s="19">
        <f t="shared" si="89"/>
        <v>7940</v>
      </c>
      <c r="J370" s="19">
        <v>0</v>
      </c>
    </row>
    <row r="371" spans="1:10" x14ac:dyDescent="0.2">
      <c r="A371" s="34" t="s">
        <v>454</v>
      </c>
      <c r="C371" s="5" t="s">
        <v>96</v>
      </c>
      <c r="E371" s="22">
        <f t="shared" ref="E371:J371" si="91">SUM(E361:E370)</f>
        <v>87083705</v>
      </c>
      <c r="F371" s="22">
        <f t="shared" si="91"/>
        <v>0</v>
      </c>
      <c r="G371" s="22">
        <f t="shared" si="91"/>
        <v>87083705</v>
      </c>
      <c r="H371" s="22">
        <f t="shared" si="91"/>
        <v>81364350</v>
      </c>
      <c r="I371" s="22">
        <f t="shared" si="91"/>
        <v>5719355</v>
      </c>
      <c r="J371" s="22">
        <f t="shared" si="91"/>
        <v>0</v>
      </c>
    </row>
    <row r="372" spans="1:10" ht="15" x14ac:dyDescent="0.35">
      <c r="C372" s="5"/>
      <c r="E372" s="25"/>
      <c r="F372" s="25"/>
      <c r="G372" s="25"/>
      <c r="H372" s="25"/>
      <c r="I372" s="25"/>
      <c r="J372" s="25"/>
    </row>
    <row r="373" spans="1:10" ht="15.75" x14ac:dyDescent="0.25">
      <c r="B373" s="6" t="s">
        <v>395</v>
      </c>
      <c r="D373" s="6"/>
      <c r="G373" s="1"/>
      <c r="H373" s="1"/>
    </row>
    <row r="374" spans="1:10" x14ac:dyDescent="0.2">
      <c r="B374" s="12">
        <v>10010</v>
      </c>
      <c r="C374" t="s">
        <v>119</v>
      </c>
      <c r="E374" s="37">
        <v>6385305</v>
      </c>
      <c r="F374" s="19">
        <f t="shared" ref="F374:F378" si="92">G374-E374</f>
        <v>0</v>
      </c>
      <c r="G374" s="43">
        <v>6385305</v>
      </c>
      <c r="H374" s="43">
        <v>5829498</v>
      </c>
      <c r="I374" s="19">
        <f t="shared" ref="I374:I378" si="93">G374-H374-J374</f>
        <v>555807</v>
      </c>
      <c r="J374" s="19">
        <v>0</v>
      </c>
    </row>
    <row r="375" spans="1:10" x14ac:dyDescent="0.2">
      <c r="B375" s="12">
        <v>10020</v>
      </c>
      <c r="C375" t="s">
        <v>120</v>
      </c>
      <c r="E375" s="37">
        <v>1134017</v>
      </c>
      <c r="F375" s="19">
        <f t="shared" si="92"/>
        <v>0</v>
      </c>
      <c r="G375" s="43">
        <v>1134017</v>
      </c>
      <c r="H375" s="43">
        <v>943146</v>
      </c>
      <c r="I375" s="19">
        <f t="shared" si="93"/>
        <v>190871</v>
      </c>
      <c r="J375" s="19">
        <v>0</v>
      </c>
    </row>
    <row r="376" spans="1:10" x14ac:dyDescent="0.2">
      <c r="B376" s="12">
        <v>10050</v>
      </c>
      <c r="C376" t="s">
        <v>121</v>
      </c>
      <c r="E376" s="37">
        <v>10000</v>
      </c>
      <c r="F376" s="19">
        <f t="shared" si="92"/>
        <v>0</v>
      </c>
      <c r="G376" s="43">
        <v>10000</v>
      </c>
      <c r="H376" s="43">
        <v>8787</v>
      </c>
      <c r="I376" s="19">
        <f t="shared" si="93"/>
        <v>1213</v>
      </c>
      <c r="J376" s="19">
        <v>0</v>
      </c>
    </row>
    <row r="377" spans="1:10" x14ac:dyDescent="0.2">
      <c r="B377" s="12">
        <v>12056</v>
      </c>
      <c r="C377" t="s">
        <v>183</v>
      </c>
      <c r="E377" s="37">
        <v>503987</v>
      </c>
      <c r="F377" s="19">
        <f t="shared" si="92"/>
        <v>0</v>
      </c>
      <c r="G377" s="43">
        <v>503987</v>
      </c>
      <c r="H377" s="43">
        <v>475004</v>
      </c>
      <c r="I377" s="19">
        <f t="shared" si="93"/>
        <v>28983</v>
      </c>
      <c r="J377" s="19">
        <v>0</v>
      </c>
    </row>
    <row r="378" spans="1:10" x14ac:dyDescent="0.2">
      <c r="B378" s="12">
        <v>12288</v>
      </c>
      <c r="C378" t="s">
        <v>91</v>
      </c>
      <c r="E378" s="23">
        <v>98515</v>
      </c>
      <c r="F378" s="19">
        <f t="shared" si="92"/>
        <v>0</v>
      </c>
      <c r="G378" s="43">
        <v>98515</v>
      </c>
      <c r="H378" s="43">
        <v>94318</v>
      </c>
      <c r="I378" s="19">
        <f t="shared" si="93"/>
        <v>4197</v>
      </c>
      <c r="J378" s="19">
        <v>0</v>
      </c>
    </row>
    <row r="379" spans="1:10" ht="15" x14ac:dyDescent="0.35">
      <c r="A379" s="34" t="s">
        <v>454</v>
      </c>
      <c r="C379" s="5" t="s">
        <v>96</v>
      </c>
      <c r="E379" s="25">
        <f t="shared" ref="E379:J379" si="94">SUM(E374:E378)</f>
        <v>8131824</v>
      </c>
      <c r="F379" s="25">
        <f t="shared" si="94"/>
        <v>0</v>
      </c>
      <c r="G379" s="25">
        <f t="shared" si="94"/>
        <v>8131824</v>
      </c>
      <c r="H379" s="25">
        <f t="shared" si="94"/>
        <v>7350753</v>
      </c>
      <c r="I379" s="25">
        <f t="shared" si="94"/>
        <v>781071</v>
      </c>
      <c r="J379" s="25">
        <f t="shared" si="94"/>
        <v>0</v>
      </c>
    </row>
    <row r="380" spans="1:10" ht="15" x14ac:dyDescent="0.35">
      <c r="A380" s="34" t="s">
        <v>455</v>
      </c>
      <c r="C380" s="5" t="s">
        <v>102</v>
      </c>
      <c r="E380" s="25">
        <f t="shared" ref="E380:J380" si="95">SUMIF($A272:$A379,"B3",E272:E379)</f>
        <v>213729873</v>
      </c>
      <c r="F380" s="25">
        <f t="shared" si="95"/>
        <v>0</v>
      </c>
      <c r="G380" s="25">
        <f t="shared" si="95"/>
        <v>213729873</v>
      </c>
      <c r="H380" s="25">
        <f t="shared" si="95"/>
        <v>194878487</v>
      </c>
      <c r="I380" s="25">
        <f t="shared" si="95"/>
        <v>18851386</v>
      </c>
      <c r="J380" s="25">
        <f t="shared" si="95"/>
        <v>0</v>
      </c>
    </row>
    <row r="381" spans="1:10" x14ac:dyDescent="0.2">
      <c r="G381" s="1"/>
      <c r="H381" s="1"/>
    </row>
    <row r="382" spans="1:10" ht="18.75" x14ac:dyDescent="0.3">
      <c r="B382" s="3" t="s">
        <v>196</v>
      </c>
      <c r="G382" s="1"/>
      <c r="H382" s="1"/>
    </row>
    <row r="383" spans="1:10" ht="15.75" x14ac:dyDescent="0.25">
      <c r="B383" s="6" t="s">
        <v>197</v>
      </c>
      <c r="D383" s="6"/>
      <c r="G383" s="1"/>
      <c r="H383" s="1"/>
    </row>
    <row r="384" spans="1:10" x14ac:dyDescent="0.2">
      <c r="B384" s="12">
        <v>10010</v>
      </c>
      <c r="C384" t="s">
        <v>119</v>
      </c>
      <c r="E384" s="37">
        <v>38464503</v>
      </c>
      <c r="F384" s="19">
        <f t="shared" ref="F384:F395" si="96">G384-E384</f>
        <v>0</v>
      </c>
      <c r="G384" s="43">
        <v>38464503</v>
      </c>
      <c r="H384" s="43">
        <v>34814486</v>
      </c>
      <c r="I384" s="19">
        <f t="shared" ref="I384:I395" si="97">G384-H384-J384</f>
        <v>3650017</v>
      </c>
      <c r="J384" s="19">
        <v>0</v>
      </c>
    </row>
    <row r="385" spans="1:11" x14ac:dyDescent="0.2">
      <c r="B385" s="12">
        <v>10020</v>
      </c>
      <c r="C385" t="s">
        <v>120</v>
      </c>
      <c r="E385" s="37">
        <v>7162820</v>
      </c>
      <c r="F385" s="19">
        <f t="shared" si="96"/>
        <v>0</v>
      </c>
      <c r="G385" s="43">
        <v>7162820</v>
      </c>
      <c r="H385" s="43">
        <v>6682899</v>
      </c>
      <c r="I385" s="19">
        <f t="shared" si="97"/>
        <v>479921</v>
      </c>
      <c r="J385" s="19">
        <v>0</v>
      </c>
    </row>
    <row r="386" spans="1:11" hidden="1" x14ac:dyDescent="0.2">
      <c r="B386" s="12">
        <v>10050</v>
      </c>
      <c r="C386" t="s">
        <v>121</v>
      </c>
      <c r="E386" s="37">
        <v>0</v>
      </c>
      <c r="F386" s="19">
        <f t="shared" si="96"/>
        <v>0</v>
      </c>
      <c r="G386" s="24">
        <v>0</v>
      </c>
      <c r="H386" s="21">
        <v>0</v>
      </c>
      <c r="I386" s="19">
        <f t="shared" si="97"/>
        <v>0</v>
      </c>
      <c r="J386" s="19">
        <v>0</v>
      </c>
    </row>
    <row r="387" spans="1:11" x14ac:dyDescent="0.2">
      <c r="B387" s="12">
        <v>12126</v>
      </c>
      <c r="C387" t="s">
        <v>345</v>
      </c>
      <c r="E387" s="37">
        <v>1942969</v>
      </c>
      <c r="F387" s="19">
        <f t="shared" si="96"/>
        <v>400000</v>
      </c>
      <c r="G387" s="43">
        <v>2342969</v>
      </c>
      <c r="H387" s="43">
        <v>2228871</v>
      </c>
      <c r="I387" s="19">
        <f t="shared" si="97"/>
        <v>114098</v>
      </c>
      <c r="J387" s="19">
        <v>0</v>
      </c>
    </row>
    <row r="388" spans="1:11" x14ac:dyDescent="0.2">
      <c r="B388" s="12">
        <v>12227</v>
      </c>
      <c r="C388" s="27" t="s">
        <v>433</v>
      </c>
      <c r="E388" s="37">
        <v>67839</v>
      </c>
      <c r="F388" s="19">
        <f t="shared" si="96"/>
        <v>0</v>
      </c>
      <c r="G388" s="43">
        <v>67839</v>
      </c>
      <c r="H388" s="43">
        <v>63655</v>
      </c>
      <c r="I388" s="19">
        <f t="shared" si="97"/>
        <v>4184</v>
      </c>
      <c r="J388" s="19">
        <v>0</v>
      </c>
    </row>
    <row r="389" spans="1:11" x14ac:dyDescent="0.2">
      <c r="B389" s="12">
        <v>12236</v>
      </c>
      <c r="C389" t="s">
        <v>199</v>
      </c>
      <c r="E389" s="37">
        <v>85000</v>
      </c>
      <c r="F389" s="19">
        <f t="shared" si="96"/>
        <v>0</v>
      </c>
      <c r="G389" s="43">
        <v>85000</v>
      </c>
      <c r="H389" s="43">
        <v>0</v>
      </c>
      <c r="I389" s="19">
        <f t="shared" si="97"/>
        <v>85000</v>
      </c>
      <c r="J389" s="19">
        <v>0</v>
      </c>
    </row>
    <row r="390" spans="1:11" x14ac:dyDescent="0.2">
      <c r="B390" s="12">
        <v>12264</v>
      </c>
      <c r="C390" t="s">
        <v>200</v>
      </c>
      <c r="E390" s="37">
        <v>1022173</v>
      </c>
      <c r="F390" s="19">
        <f t="shared" si="96"/>
        <v>0</v>
      </c>
      <c r="G390" s="43">
        <v>1022173</v>
      </c>
      <c r="H390" s="43">
        <v>978884</v>
      </c>
      <c r="I390" s="19">
        <f t="shared" si="97"/>
        <v>43289</v>
      </c>
      <c r="J390" s="19">
        <v>0</v>
      </c>
    </row>
    <row r="391" spans="1:11" x14ac:dyDescent="0.2">
      <c r="B391" s="12">
        <v>16060</v>
      </c>
      <c r="C391" t="s">
        <v>201</v>
      </c>
      <c r="E391" s="23">
        <v>1930842</v>
      </c>
      <c r="F391" s="19">
        <f t="shared" si="96"/>
        <v>0</v>
      </c>
      <c r="G391" s="43">
        <v>1930842</v>
      </c>
      <c r="H391" s="43">
        <v>1801585</v>
      </c>
      <c r="I391" s="19">
        <f t="shared" si="97"/>
        <v>129257</v>
      </c>
      <c r="J391" s="19">
        <v>0</v>
      </c>
    </row>
    <row r="392" spans="1:11" x14ac:dyDescent="0.2">
      <c r="B392" s="12">
        <v>16103</v>
      </c>
      <c r="C392" t="s">
        <v>202</v>
      </c>
      <c r="E392" s="23">
        <v>617008</v>
      </c>
      <c r="F392" s="19">
        <f t="shared" si="96"/>
        <v>0</v>
      </c>
      <c r="G392" s="43">
        <v>617008</v>
      </c>
      <c r="H392" s="43">
        <v>610838</v>
      </c>
      <c r="I392" s="19">
        <f t="shared" si="97"/>
        <v>6170</v>
      </c>
      <c r="J392" s="19">
        <v>0</v>
      </c>
    </row>
    <row r="393" spans="1:11" x14ac:dyDescent="0.2">
      <c r="B393" s="12">
        <v>16121</v>
      </c>
      <c r="C393" t="s">
        <v>203</v>
      </c>
      <c r="E393" s="23">
        <v>237895</v>
      </c>
      <c r="F393" s="19">
        <f t="shared" si="96"/>
        <v>0</v>
      </c>
      <c r="G393" s="43">
        <v>237895</v>
      </c>
      <c r="H393" s="43">
        <v>235516</v>
      </c>
      <c r="I393" s="19">
        <f t="shared" si="97"/>
        <v>2379</v>
      </c>
      <c r="J393" s="19">
        <v>0</v>
      </c>
    </row>
    <row r="394" spans="1:11" x14ac:dyDescent="0.2">
      <c r="B394" s="12">
        <v>17009</v>
      </c>
      <c r="C394" t="s">
        <v>204</v>
      </c>
      <c r="E394" s="23">
        <v>4458648</v>
      </c>
      <c r="F394" s="19">
        <f t="shared" si="96"/>
        <v>0</v>
      </c>
      <c r="G394" s="43">
        <v>4458648</v>
      </c>
      <c r="H394" s="43">
        <v>4367839</v>
      </c>
      <c r="I394" s="19">
        <f t="shared" si="97"/>
        <v>90809</v>
      </c>
      <c r="J394" s="19">
        <v>0</v>
      </c>
    </row>
    <row r="395" spans="1:11" x14ac:dyDescent="0.2">
      <c r="B395" s="12">
        <v>17019</v>
      </c>
      <c r="C395" t="s">
        <v>205</v>
      </c>
      <c r="E395" s="23">
        <v>11747498</v>
      </c>
      <c r="F395" s="19">
        <f t="shared" si="96"/>
        <v>0</v>
      </c>
      <c r="G395" s="43">
        <v>11747498</v>
      </c>
      <c r="H395" s="43">
        <v>11597078</v>
      </c>
      <c r="I395" s="19">
        <f t="shared" si="97"/>
        <v>150420</v>
      </c>
      <c r="J395" s="19">
        <v>0</v>
      </c>
    </row>
    <row r="396" spans="1:11" x14ac:dyDescent="0.2">
      <c r="A396" s="34" t="s">
        <v>454</v>
      </c>
      <c r="C396" s="5" t="s">
        <v>96</v>
      </c>
      <c r="E396" s="22">
        <f t="shared" ref="E396:J396" si="98">SUM(E384:E395)</f>
        <v>67737195</v>
      </c>
      <c r="F396" s="22">
        <f t="shared" si="98"/>
        <v>400000</v>
      </c>
      <c r="G396" s="22">
        <f t="shared" si="98"/>
        <v>68137195</v>
      </c>
      <c r="H396" s="22">
        <f t="shared" si="98"/>
        <v>63381651</v>
      </c>
      <c r="I396" s="22">
        <f t="shared" si="98"/>
        <v>4755544</v>
      </c>
      <c r="J396" s="22">
        <f t="shared" si="98"/>
        <v>0</v>
      </c>
      <c r="K396" s="22"/>
    </row>
    <row r="397" spans="1:11" x14ac:dyDescent="0.2">
      <c r="G397" s="1"/>
      <c r="H397" s="1"/>
    </row>
    <row r="398" spans="1:11" ht="15.75" x14ac:dyDescent="0.25">
      <c r="B398" s="6" t="s">
        <v>93</v>
      </c>
      <c r="D398" s="6"/>
      <c r="G398" s="1"/>
      <c r="H398" s="1"/>
    </row>
    <row r="399" spans="1:11" x14ac:dyDescent="0.2">
      <c r="B399" s="12">
        <v>10010</v>
      </c>
      <c r="C399" t="s">
        <v>119</v>
      </c>
      <c r="E399" s="37">
        <v>4825259</v>
      </c>
      <c r="F399" s="19">
        <f>G399-E399</f>
        <v>225000</v>
      </c>
      <c r="G399" s="43">
        <v>5050259</v>
      </c>
      <c r="H399" s="43">
        <v>4924396</v>
      </c>
      <c r="I399" s="19">
        <f t="shared" ref="I399:I402" si="99">G399-H399-J399</f>
        <v>125863</v>
      </c>
      <c r="J399" s="19">
        <v>0</v>
      </c>
    </row>
    <row r="400" spans="1:11" x14ac:dyDescent="0.2">
      <c r="B400" s="12">
        <v>10020</v>
      </c>
      <c r="C400" t="s">
        <v>120</v>
      </c>
      <c r="E400" s="37">
        <v>1340167</v>
      </c>
      <c r="F400" s="19">
        <f>G400-E400</f>
        <v>240000</v>
      </c>
      <c r="G400" s="43">
        <v>1580167</v>
      </c>
      <c r="H400" s="43">
        <v>1526104</v>
      </c>
      <c r="I400" s="19">
        <f t="shared" si="99"/>
        <v>54063</v>
      </c>
      <c r="J400" s="19">
        <v>0</v>
      </c>
    </row>
    <row r="401" spans="1:10" x14ac:dyDescent="0.2">
      <c r="B401" s="12">
        <v>10050</v>
      </c>
      <c r="C401" t="s">
        <v>121</v>
      </c>
      <c r="E401" s="37">
        <v>19226</v>
      </c>
      <c r="F401" s="19">
        <f>G401-E401</f>
        <v>0</v>
      </c>
      <c r="G401" s="43">
        <v>19226</v>
      </c>
      <c r="H401" s="43">
        <v>18938</v>
      </c>
      <c r="I401" s="19">
        <f t="shared" si="99"/>
        <v>288</v>
      </c>
      <c r="J401" s="19">
        <v>0</v>
      </c>
    </row>
    <row r="402" spans="1:10" x14ac:dyDescent="0.2">
      <c r="B402" s="12">
        <v>12033</v>
      </c>
      <c r="C402" t="s">
        <v>206</v>
      </c>
      <c r="E402" s="23">
        <v>25704</v>
      </c>
      <c r="F402" s="19">
        <f>G402-E402</f>
        <v>0</v>
      </c>
      <c r="G402" s="43">
        <v>25704</v>
      </c>
      <c r="H402" s="43">
        <v>23528</v>
      </c>
      <c r="I402" s="19">
        <f t="shared" si="99"/>
        <v>2176</v>
      </c>
      <c r="J402" s="19">
        <v>0</v>
      </c>
    </row>
    <row r="403" spans="1:10" x14ac:dyDescent="0.2">
      <c r="A403" s="34" t="s">
        <v>454</v>
      </c>
      <c r="C403" s="5" t="s">
        <v>96</v>
      </c>
      <c r="E403" s="22">
        <f t="shared" ref="E403:J403" si="100">SUM(E399:E402)</f>
        <v>6210356</v>
      </c>
      <c r="F403" s="22">
        <f t="shared" si="100"/>
        <v>465000</v>
      </c>
      <c r="G403" s="22">
        <f t="shared" si="100"/>
        <v>6675356</v>
      </c>
      <c r="H403" s="22">
        <f t="shared" si="100"/>
        <v>6492966</v>
      </c>
      <c r="I403" s="22">
        <f t="shared" si="100"/>
        <v>182390</v>
      </c>
      <c r="J403" s="22">
        <f t="shared" si="100"/>
        <v>0</v>
      </c>
    </row>
    <row r="404" spans="1:10" ht="12.2" customHeight="1" x14ac:dyDescent="0.2">
      <c r="G404" s="1"/>
      <c r="H404" s="1"/>
    </row>
    <row r="405" spans="1:10" ht="12.2" customHeight="1" x14ac:dyDescent="0.2">
      <c r="G405" s="1"/>
      <c r="H405" s="1"/>
    </row>
    <row r="406" spans="1:10" ht="15.75" x14ac:dyDescent="0.25">
      <c r="B406" s="6" t="s">
        <v>341</v>
      </c>
      <c r="D406" s="6"/>
      <c r="G406" s="1"/>
      <c r="H406" s="1"/>
    </row>
    <row r="407" spans="1:10" x14ac:dyDescent="0.2">
      <c r="B407" s="12">
        <v>10010</v>
      </c>
      <c r="C407" t="s">
        <v>119</v>
      </c>
      <c r="E407" s="37">
        <v>262989799</v>
      </c>
      <c r="F407" s="19">
        <f t="shared" ref="F407:F419" si="101">G407-E407</f>
        <v>-13500000</v>
      </c>
      <c r="G407" s="43">
        <v>249489799</v>
      </c>
      <c r="H407" s="43">
        <v>244132052</v>
      </c>
      <c r="I407" s="19">
        <f t="shared" ref="I407:I419" si="102">G407-H407-J407</f>
        <v>5357747</v>
      </c>
      <c r="J407" s="19">
        <v>0</v>
      </c>
    </row>
    <row r="408" spans="1:10" x14ac:dyDescent="0.2">
      <c r="B408" s="12">
        <v>10020</v>
      </c>
      <c r="C408" t="s">
        <v>120</v>
      </c>
      <c r="E408" s="37">
        <f>20619455+60460</f>
        <v>20679915</v>
      </c>
      <c r="F408" s="19">
        <f t="shared" si="101"/>
        <v>-5</v>
      </c>
      <c r="G408" s="43">
        <v>20679910</v>
      </c>
      <c r="H408" s="43">
        <v>19590283</v>
      </c>
      <c r="I408" s="19">
        <f t="shared" si="102"/>
        <v>1089627</v>
      </c>
      <c r="J408" s="19">
        <v>0</v>
      </c>
    </row>
    <row r="409" spans="1:10" hidden="1" x14ac:dyDescent="0.2">
      <c r="B409" s="12">
        <v>10050</v>
      </c>
      <c r="C409" t="s">
        <v>121</v>
      </c>
      <c r="E409" s="37">
        <v>0</v>
      </c>
      <c r="F409" s="19">
        <f t="shared" si="101"/>
        <v>0</v>
      </c>
      <c r="G409" s="24">
        <v>0</v>
      </c>
      <c r="H409" s="21">
        <v>0</v>
      </c>
      <c r="I409" s="19">
        <f t="shared" si="102"/>
        <v>0</v>
      </c>
      <c r="J409" s="19">
        <v>0</v>
      </c>
    </row>
    <row r="410" spans="1:10" x14ac:dyDescent="0.2">
      <c r="B410" s="12">
        <v>12072</v>
      </c>
      <c r="C410" t="s">
        <v>207</v>
      </c>
      <c r="E410" s="37">
        <v>3738222</v>
      </c>
      <c r="F410" s="19">
        <f t="shared" si="101"/>
        <v>0</v>
      </c>
      <c r="G410" s="43">
        <v>3738222</v>
      </c>
      <c r="H410" s="43">
        <v>3700808</v>
      </c>
      <c r="I410" s="19">
        <f t="shared" si="102"/>
        <v>37414</v>
      </c>
      <c r="J410" s="19">
        <v>0</v>
      </c>
    </row>
    <row r="411" spans="1:10" x14ac:dyDescent="0.2">
      <c r="B411" s="12">
        <v>12101</v>
      </c>
      <c r="C411" t="s">
        <v>208</v>
      </c>
      <c r="E411" s="37">
        <v>24544841</v>
      </c>
      <c r="F411" s="19">
        <f t="shared" si="101"/>
        <v>0</v>
      </c>
      <c r="G411" s="43">
        <v>24544841</v>
      </c>
      <c r="H411" s="43">
        <v>23925741</v>
      </c>
      <c r="I411" s="19">
        <f t="shared" si="102"/>
        <v>619100</v>
      </c>
      <c r="J411" s="19">
        <v>0</v>
      </c>
    </row>
    <row r="412" spans="1:10" x14ac:dyDescent="0.2">
      <c r="B412" s="12">
        <v>12185</v>
      </c>
      <c r="C412" t="s">
        <v>209</v>
      </c>
      <c r="E412" s="37">
        <v>3440085</v>
      </c>
      <c r="F412" s="19">
        <f t="shared" si="101"/>
        <v>-19</v>
      </c>
      <c r="G412" s="43">
        <v>3440066</v>
      </c>
      <c r="H412" s="43">
        <v>3397700</v>
      </c>
      <c r="I412" s="19">
        <f t="shared" si="102"/>
        <v>42366</v>
      </c>
      <c r="J412" s="19">
        <v>0</v>
      </c>
    </row>
    <row r="413" spans="1:10" x14ac:dyDescent="0.2">
      <c r="B413" s="12">
        <v>12235</v>
      </c>
      <c r="C413" t="s">
        <v>168</v>
      </c>
      <c r="E413" s="23">
        <v>14994475</v>
      </c>
      <c r="F413" s="19">
        <f t="shared" si="101"/>
        <v>0</v>
      </c>
      <c r="G413" s="43">
        <v>14994475</v>
      </c>
      <c r="H413" s="43">
        <v>14646756</v>
      </c>
      <c r="I413" s="19">
        <f t="shared" si="102"/>
        <v>347719</v>
      </c>
      <c r="J413" s="19">
        <v>0</v>
      </c>
    </row>
    <row r="414" spans="1:10" x14ac:dyDescent="0.2">
      <c r="B414" s="12">
        <v>12340</v>
      </c>
      <c r="C414" s="27" t="s">
        <v>490</v>
      </c>
      <c r="E414" s="37">
        <v>2802272</v>
      </c>
      <c r="F414" s="19">
        <f t="shared" si="101"/>
        <v>351000</v>
      </c>
      <c r="G414" s="43">
        <v>3153272</v>
      </c>
      <c r="H414" s="43">
        <v>3100244</v>
      </c>
      <c r="I414" s="19">
        <f t="shared" si="102"/>
        <v>53028</v>
      </c>
      <c r="J414" s="19">
        <v>0</v>
      </c>
    </row>
    <row r="415" spans="1:10" x14ac:dyDescent="0.2">
      <c r="B415" s="12">
        <v>12493</v>
      </c>
      <c r="C415" s="27" t="s">
        <v>491</v>
      </c>
      <c r="E415" s="39">
        <v>29731164</v>
      </c>
      <c r="F415" s="19">
        <f t="shared" si="101"/>
        <v>1700000</v>
      </c>
      <c r="G415" s="43">
        <v>31431164</v>
      </c>
      <c r="H415" s="43">
        <v>30980166</v>
      </c>
      <c r="I415" s="19">
        <f t="shared" si="102"/>
        <v>450998</v>
      </c>
      <c r="J415" s="19">
        <v>0</v>
      </c>
    </row>
    <row r="416" spans="1:10" x14ac:dyDescent="0.2">
      <c r="B416" s="12">
        <v>12521</v>
      </c>
      <c r="C416" s="27" t="s">
        <v>434</v>
      </c>
      <c r="E416" s="37">
        <v>4908116</v>
      </c>
      <c r="F416" s="19">
        <f t="shared" si="101"/>
        <v>0</v>
      </c>
      <c r="G416" s="43">
        <v>4908116</v>
      </c>
      <c r="H416" s="43">
        <v>4365926</v>
      </c>
      <c r="I416" s="19">
        <f t="shared" si="102"/>
        <v>542190</v>
      </c>
      <c r="J416" s="19">
        <v>0</v>
      </c>
    </row>
    <row r="417" spans="1:10" x14ac:dyDescent="0.2">
      <c r="B417" s="12">
        <v>16069</v>
      </c>
      <c r="C417" t="s">
        <v>211</v>
      </c>
      <c r="E417" s="37">
        <v>5130212</v>
      </c>
      <c r="F417" s="19">
        <f t="shared" si="101"/>
        <v>0</v>
      </c>
      <c r="G417" s="43">
        <v>5130212</v>
      </c>
      <c r="H417" s="43">
        <v>4854494</v>
      </c>
      <c r="I417" s="19">
        <f t="shared" si="102"/>
        <v>275718</v>
      </c>
      <c r="J417" s="19">
        <v>0</v>
      </c>
    </row>
    <row r="418" spans="1:10" x14ac:dyDescent="0.2">
      <c r="B418" s="12">
        <v>16108</v>
      </c>
      <c r="C418" t="s">
        <v>212</v>
      </c>
      <c r="E418" s="23">
        <v>227626162</v>
      </c>
      <c r="F418" s="19">
        <f t="shared" si="101"/>
        <v>0</v>
      </c>
      <c r="G418" s="43">
        <v>227626162</v>
      </c>
      <c r="H418" s="43">
        <v>225349897</v>
      </c>
      <c r="I418" s="19">
        <f t="shared" si="102"/>
        <v>2276265</v>
      </c>
      <c r="J418" s="19">
        <v>0</v>
      </c>
    </row>
    <row r="419" spans="1:10" x14ac:dyDescent="0.2">
      <c r="B419" s="12">
        <v>16122</v>
      </c>
      <c r="C419" t="s">
        <v>213</v>
      </c>
      <c r="E419" s="23">
        <v>483871682</v>
      </c>
      <c r="F419" s="19">
        <f t="shared" si="101"/>
        <v>0</v>
      </c>
      <c r="G419" s="43">
        <v>483871682</v>
      </c>
      <c r="H419" s="43">
        <v>481171677</v>
      </c>
      <c r="I419" s="19">
        <f t="shared" si="102"/>
        <v>2700005</v>
      </c>
      <c r="J419" s="19">
        <v>0</v>
      </c>
    </row>
    <row r="420" spans="1:10" x14ac:dyDescent="0.2">
      <c r="A420" s="34" t="s">
        <v>454</v>
      </c>
      <c r="C420" s="5" t="s">
        <v>96</v>
      </c>
      <c r="E420" s="22">
        <f t="shared" ref="E420:J420" si="103">SUM(E407:E419)</f>
        <v>1084456945</v>
      </c>
      <c r="F420" s="22">
        <f t="shared" si="103"/>
        <v>-11449024</v>
      </c>
      <c r="G420" s="22">
        <f t="shared" si="103"/>
        <v>1073007921</v>
      </c>
      <c r="H420" s="22">
        <f t="shared" si="103"/>
        <v>1059215744</v>
      </c>
      <c r="I420" s="22">
        <f t="shared" si="103"/>
        <v>13792177</v>
      </c>
      <c r="J420" s="22">
        <f t="shared" si="103"/>
        <v>0</v>
      </c>
    </row>
    <row r="421" spans="1:10" ht="12.2" customHeight="1" x14ac:dyDescent="0.2">
      <c r="G421" s="1"/>
      <c r="H421" s="1"/>
    </row>
    <row r="422" spans="1:10" ht="15.75" x14ac:dyDescent="0.25">
      <c r="B422" s="6" t="s">
        <v>214</v>
      </c>
      <c r="D422" s="6"/>
      <c r="G422" s="1"/>
      <c r="H422" s="1"/>
    </row>
    <row r="423" spans="1:10" x14ac:dyDescent="0.2">
      <c r="B423" s="12">
        <v>10010</v>
      </c>
      <c r="C423" t="s">
        <v>119</v>
      </c>
      <c r="E423" s="37">
        <v>205578670</v>
      </c>
      <c r="F423" s="19">
        <f t="shared" ref="F423:F447" si="104">G423-E423</f>
        <v>-5565000</v>
      </c>
      <c r="G423" s="43">
        <v>200013670</v>
      </c>
      <c r="H423" s="43">
        <v>198059084</v>
      </c>
      <c r="I423" s="19">
        <f t="shared" ref="I423:I447" si="105">G423-H423-J423</f>
        <v>1954586</v>
      </c>
      <c r="J423" s="19">
        <v>0</v>
      </c>
    </row>
    <row r="424" spans="1:10" x14ac:dyDescent="0.2">
      <c r="B424" s="12">
        <v>10020</v>
      </c>
      <c r="C424" t="s">
        <v>120</v>
      </c>
      <c r="E424" s="37">
        <f>28716563+59148</f>
        <v>28775711</v>
      </c>
      <c r="F424" s="19">
        <f t="shared" si="104"/>
        <v>1099818</v>
      </c>
      <c r="G424" s="43">
        <v>29875529</v>
      </c>
      <c r="H424" s="43">
        <v>29846720</v>
      </c>
      <c r="I424" s="19">
        <f t="shared" si="105"/>
        <v>28809</v>
      </c>
      <c r="J424" s="19">
        <v>0</v>
      </c>
    </row>
    <row r="425" spans="1:10" hidden="1" x14ac:dyDescent="0.2">
      <c r="B425" s="12">
        <v>10050</v>
      </c>
      <c r="C425" t="s">
        <v>121</v>
      </c>
      <c r="E425" s="37">
        <v>0</v>
      </c>
      <c r="F425" s="19">
        <f t="shared" si="104"/>
        <v>0</v>
      </c>
      <c r="G425" s="24">
        <v>0</v>
      </c>
      <c r="H425" s="21">
        <v>0</v>
      </c>
      <c r="I425" s="19">
        <f t="shared" si="105"/>
        <v>0</v>
      </c>
      <c r="J425" s="19">
        <v>0</v>
      </c>
    </row>
    <row r="426" spans="1:10" x14ac:dyDescent="0.2">
      <c r="B426" s="12">
        <v>12035</v>
      </c>
      <c r="C426" t="s">
        <v>215</v>
      </c>
      <c r="E426" s="37">
        <v>23221576</v>
      </c>
      <c r="F426" s="19">
        <f t="shared" si="104"/>
        <v>0</v>
      </c>
      <c r="G426" s="43">
        <v>23221576</v>
      </c>
      <c r="H426" s="43">
        <v>22933817</v>
      </c>
      <c r="I426" s="19">
        <f t="shared" si="105"/>
        <v>287759</v>
      </c>
      <c r="J426" s="19">
        <v>0</v>
      </c>
    </row>
    <row r="427" spans="1:10" x14ac:dyDescent="0.2">
      <c r="B427" s="12">
        <v>12157</v>
      </c>
      <c r="C427" t="s">
        <v>216</v>
      </c>
      <c r="E427" s="37">
        <v>62596523</v>
      </c>
      <c r="F427" s="19">
        <f t="shared" si="104"/>
        <v>0</v>
      </c>
      <c r="G427" s="43">
        <v>62596523</v>
      </c>
      <c r="H427" s="43">
        <v>61561999</v>
      </c>
      <c r="I427" s="19">
        <f t="shared" si="105"/>
        <v>1034524</v>
      </c>
      <c r="J427" s="19">
        <v>0</v>
      </c>
    </row>
    <row r="428" spans="1:10" x14ac:dyDescent="0.2">
      <c r="B428" s="12">
        <v>12196</v>
      </c>
      <c r="C428" t="s">
        <v>217</v>
      </c>
      <c r="E428" s="37">
        <v>995819</v>
      </c>
      <c r="F428" s="19">
        <f t="shared" si="104"/>
        <v>0</v>
      </c>
      <c r="G428" s="43">
        <v>995819</v>
      </c>
      <c r="H428" s="43">
        <v>983886</v>
      </c>
      <c r="I428" s="19">
        <f t="shared" si="105"/>
        <v>11933</v>
      </c>
      <c r="J428" s="19">
        <v>0</v>
      </c>
    </row>
    <row r="429" spans="1:10" x14ac:dyDescent="0.2">
      <c r="B429" s="12">
        <v>12199</v>
      </c>
      <c r="C429" t="s">
        <v>218</v>
      </c>
      <c r="E429" s="37">
        <v>8398341</v>
      </c>
      <c r="F429" s="19">
        <f t="shared" si="104"/>
        <v>0</v>
      </c>
      <c r="G429" s="43">
        <v>8398341</v>
      </c>
      <c r="H429" s="43">
        <v>8314230</v>
      </c>
      <c r="I429" s="19">
        <f t="shared" si="105"/>
        <v>84111</v>
      </c>
      <c r="J429" s="19">
        <v>0</v>
      </c>
    </row>
    <row r="430" spans="1:10" x14ac:dyDescent="0.2">
      <c r="B430" s="12">
        <v>12207</v>
      </c>
      <c r="C430" t="s">
        <v>219</v>
      </c>
      <c r="E430" s="37">
        <v>11488898</v>
      </c>
      <c r="F430" s="19">
        <f t="shared" si="104"/>
        <v>750000</v>
      </c>
      <c r="G430" s="43">
        <v>12238898</v>
      </c>
      <c r="H430" s="43">
        <v>12193072</v>
      </c>
      <c r="I430" s="19">
        <f t="shared" si="105"/>
        <v>45826</v>
      </c>
      <c r="J430" s="19">
        <v>0</v>
      </c>
    </row>
    <row r="431" spans="1:10" x14ac:dyDescent="0.2">
      <c r="B431" s="12">
        <v>12220</v>
      </c>
      <c r="C431" t="s">
        <v>220</v>
      </c>
      <c r="E431" s="37">
        <v>41991862</v>
      </c>
      <c r="F431" s="19">
        <f t="shared" si="104"/>
        <v>0</v>
      </c>
      <c r="G431" s="43">
        <v>41991862</v>
      </c>
      <c r="H431" s="43">
        <v>40938498</v>
      </c>
      <c r="I431" s="19">
        <f t="shared" si="105"/>
        <v>1053364</v>
      </c>
      <c r="J431" s="19">
        <v>0</v>
      </c>
    </row>
    <row r="432" spans="1:10" x14ac:dyDescent="0.2">
      <c r="B432" s="12">
        <v>12235</v>
      </c>
      <c r="C432" t="s">
        <v>168</v>
      </c>
      <c r="E432" s="37">
        <v>11792289</v>
      </c>
      <c r="F432" s="19">
        <f t="shared" si="104"/>
        <v>0</v>
      </c>
      <c r="G432" s="43">
        <v>11792289</v>
      </c>
      <c r="H432" s="43">
        <v>11628890</v>
      </c>
      <c r="I432" s="19">
        <f t="shared" si="105"/>
        <v>163399</v>
      </c>
      <c r="J432" s="19">
        <v>0</v>
      </c>
    </row>
    <row r="433" spans="1:10" x14ac:dyDescent="0.2">
      <c r="B433" s="12">
        <v>12247</v>
      </c>
      <c r="C433" t="s">
        <v>221</v>
      </c>
      <c r="E433" s="37">
        <v>591645</v>
      </c>
      <c r="F433" s="19">
        <f t="shared" si="104"/>
        <v>0</v>
      </c>
      <c r="G433" s="43">
        <v>591645</v>
      </c>
      <c r="H433" s="43">
        <v>584618</v>
      </c>
      <c r="I433" s="19">
        <f t="shared" si="105"/>
        <v>7027</v>
      </c>
      <c r="J433" s="19">
        <v>0</v>
      </c>
    </row>
    <row r="434" spans="1:10" x14ac:dyDescent="0.2">
      <c r="B434" s="12">
        <v>12250</v>
      </c>
      <c r="C434" s="27" t="s">
        <v>477</v>
      </c>
      <c r="E434" s="37">
        <v>80206667</v>
      </c>
      <c r="F434" s="19">
        <f t="shared" si="104"/>
        <v>0</v>
      </c>
      <c r="G434" s="43">
        <v>80206667</v>
      </c>
      <c r="H434" s="43">
        <v>75992269</v>
      </c>
      <c r="I434" s="19">
        <f t="shared" si="105"/>
        <v>4214398</v>
      </c>
      <c r="J434" s="19">
        <v>0</v>
      </c>
    </row>
    <row r="435" spans="1:10" x14ac:dyDescent="0.2">
      <c r="B435" s="12">
        <v>12256</v>
      </c>
      <c r="C435" t="s">
        <v>222</v>
      </c>
      <c r="E435" s="37">
        <v>10400667</v>
      </c>
      <c r="F435" s="19">
        <f t="shared" si="104"/>
        <v>-700000</v>
      </c>
      <c r="G435" s="43">
        <v>9700667</v>
      </c>
      <c r="H435" s="43">
        <v>8289788</v>
      </c>
      <c r="I435" s="19">
        <f t="shared" si="105"/>
        <v>1410879</v>
      </c>
      <c r="J435" s="19">
        <v>0</v>
      </c>
    </row>
    <row r="436" spans="1:10" x14ac:dyDescent="0.2">
      <c r="B436" s="12">
        <v>12278</v>
      </c>
      <c r="C436" t="s">
        <v>223</v>
      </c>
      <c r="E436" s="37">
        <v>4595351</v>
      </c>
      <c r="F436" s="19">
        <f t="shared" si="104"/>
        <v>0</v>
      </c>
      <c r="G436" s="43">
        <v>4595351</v>
      </c>
      <c r="H436" s="43">
        <v>4435863</v>
      </c>
      <c r="I436" s="19">
        <f t="shared" si="105"/>
        <v>159488</v>
      </c>
      <c r="J436" s="19">
        <v>0</v>
      </c>
    </row>
    <row r="437" spans="1:10" x14ac:dyDescent="0.2">
      <c r="B437" s="12">
        <v>12289</v>
      </c>
      <c r="C437" t="s">
        <v>74</v>
      </c>
      <c r="E437" s="37">
        <v>5783527</v>
      </c>
      <c r="F437" s="19">
        <f t="shared" si="104"/>
        <v>1115000</v>
      </c>
      <c r="G437" s="43">
        <v>6898527</v>
      </c>
      <c r="H437" s="43">
        <v>6894318</v>
      </c>
      <c r="I437" s="19">
        <f t="shared" si="105"/>
        <v>4209</v>
      </c>
      <c r="J437" s="19">
        <v>0</v>
      </c>
    </row>
    <row r="438" spans="1:10" x14ac:dyDescent="0.2">
      <c r="B438" s="12">
        <v>12292</v>
      </c>
      <c r="C438" t="s">
        <v>321</v>
      </c>
      <c r="E438" s="37">
        <v>6330189</v>
      </c>
      <c r="F438" s="19">
        <f t="shared" si="104"/>
        <v>0</v>
      </c>
      <c r="G438" s="43">
        <v>6330189</v>
      </c>
      <c r="H438" s="43">
        <v>6171404</v>
      </c>
      <c r="I438" s="19">
        <f t="shared" si="105"/>
        <v>158785</v>
      </c>
      <c r="J438" s="19">
        <v>0</v>
      </c>
    </row>
    <row r="439" spans="1:10" x14ac:dyDescent="0.2">
      <c r="B439" s="12">
        <v>12298</v>
      </c>
      <c r="C439" s="27" t="s">
        <v>435</v>
      </c>
      <c r="E439" s="37">
        <v>4816334</v>
      </c>
      <c r="F439" s="19">
        <f t="shared" si="104"/>
        <v>0</v>
      </c>
      <c r="G439" s="43">
        <v>4816334</v>
      </c>
      <c r="H439" s="43">
        <v>4687974</v>
      </c>
      <c r="I439" s="19">
        <f t="shared" si="105"/>
        <v>128360</v>
      </c>
      <c r="J439" s="19">
        <v>0</v>
      </c>
    </row>
    <row r="440" spans="1:10" x14ac:dyDescent="0.2">
      <c r="B440" s="12">
        <v>12330</v>
      </c>
      <c r="C440" t="s">
        <v>302</v>
      </c>
      <c r="E440" s="37">
        <v>24447924</v>
      </c>
      <c r="F440" s="19">
        <f t="shared" si="104"/>
        <v>0</v>
      </c>
      <c r="G440" s="43">
        <v>24447924</v>
      </c>
      <c r="H440" s="43">
        <v>22907487</v>
      </c>
      <c r="I440" s="19">
        <f t="shared" si="105"/>
        <v>1540437</v>
      </c>
      <c r="J440" s="19">
        <v>0</v>
      </c>
    </row>
    <row r="441" spans="1:10" x14ac:dyDescent="0.2">
      <c r="B441" s="12">
        <v>12444</v>
      </c>
      <c r="C441" t="s">
        <v>333</v>
      </c>
      <c r="E441" s="37">
        <v>19612854</v>
      </c>
      <c r="F441" s="19">
        <f t="shared" si="104"/>
        <v>-2265000</v>
      </c>
      <c r="G441" s="43">
        <v>17347854</v>
      </c>
      <c r="H441" s="43">
        <v>15016225</v>
      </c>
      <c r="I441" s="19">
        <f t="shared" si="105"/>
        <v>2331629</v>
      </c>
      <c r="J441" s="19">
        <v>0</v>
      </c>
    </row>
    <row r="442" spans="1:10" x14ac:dyDescent="0.2">
      <c r="B442" s="12">
        <v>12465</v>
      </c>
      <c r="C442" s="27" t="s">
        <v>436</v>
      </c>
      <c r="E442" s="37">
        <v>675235</v>
      </c>
      <c r="F442" s="19">
        <f t="shared" si="104"/>
        <v>0</v>
      </c>
      <c r="G442" s="43">
        <v>675235</v>
      </c>
      <c r="H442" s="43">
        <v>666805</v>
      </c>
      <c r="I442" s="19">
        <f t="shared" si="105"/>
        <v>8430</v>
      </c>
      <c r="J442" s="19">
        <v>0</v>
      </c>
    </row>
    <row r="443" spans="1:10" x14ac:dyDescent="0.2">
      <c r="B443" s="12">
        <v>12541</v>
      </c>
      <c r="C443" s="27" t="s">
        <v>381</v>
      </c>
      <c r="E443" s="37">
        <v>485000</v>
      </c>
      <c r="F443" s="19">
        <f t="shared" si="104"/>
        <v>0</v>
      </c>
      <c r="G443" s="43">
        <v>485000</v>
      </c>
      <c r="H443" s="43">
        <v>457297</v>
      </c>
      <c r="I443" s="19">
        <f t="shared" si="105"/>
        <v>27703</v>
      </c>
      <c r="J443" s="19">
        <v>0</v>
      </c>
    </row>
    <row r="444" spans="1:10" x14ac:dyDescent="0.2">
      <c r="B444" s="12">
        <v>12564</v>
      </c>
      <c r="C444" s="27" t="s">
        <v>413</v>
      </c>
      <c r="E444" s="37">
        <v>689750</v>
      </c>
      <c r="F444" s="19">
        <f>G444-E444</f>
        <v>0</v>
      </c>
      <c r="G444" s="43">
        <v>689750</v>
      </c>
      <c r="H444" s="43">
        <v>680891</v>
      </c>
      <c r="I444" s="19">
        <f t="shared" si="105"/>
        <v>8859</v>
      </c>
      <c r="J444" s="19">
        <v>0</v>
      </c>
    </row>
    <row r="445" spans="1:10" x14ac:dyDescent="0.2">
      <c r="B445" s="12">
        <v>16003</v>
      </c>
      <c r="C445" t="s">
        <v>224</v>
      </c>
      <c r="E445" s="37">
        <v>22667934</v>
      </c>
      <c r="F445" s="19">
        <f t="shared" si="104"/>
        <v>0</v>
      </c>
      <c r="G445" s="43">
        <v>22667934</v>
      </c>
      <c r="H445" s="43">
        <v>22180312</v>
      </c>
      <c r="I445" s="19">
        <f t="shared" si="105"/>
        <v>487622</v>
      </c>
      <c r="J445" s="19">
        <v>0</v>
      </c>
    </row>
    <row r="446" spans="1:10" x14ac:dyDescent="0.2">
      <c r="B446" s="12">
        <v>16053</v>
      </c>
      <c r="C446" t="s">
        <v>225</v>
      </c>
      <c r="E446" s="37">
        <v>72280480</v>
      </c>
      <c r="F446" s="19">
        <f t="shared" si="104"/>
        <v>0</v>
      </c>
      <c r="G446" s="43">
        <v>72280480</v>
      </c>
      <c r="H446" s="43">
        <v>71433803</v>
      </c>
      <c r="I446" s="19">
        <f t="shared" si="105"/>
        <v>846677</v>
      </c>
      <c r="J446" s="19">
        <v>0</v>
      </c>
    </row>
    <row r="447" spans="1:10" x14ac:dyDescent="0.2">
      <c r="B447" s="12">
        <v>16070</v>
      </c>
      <c r="C447" t="s">
        <v>226</v>
      </c>
      <c r="E447" s="23">
        <v>10417204</v>
      </c>
      <c r="F447" s="19">
        <f t="shared" si="104"/>
        <v>0</v>
      </c>
      <c r="G447" s="43">
        <v>10417204</v>
      </c>
      <c r="H447" s="43">
        <v>9714888</v>
      </c>
      <c r="I447" s="19">
        <f t="shared" si="105"/>
        <v>702316</v>
      </c>
      <c r="J447" s="19">
        <v>0</v>
      </c>
    </row>
    <row r="448" spans="1:10" x14ac:dyDescent="0.2">
      <c r="A448" s="34" t="s">
        <v>454</v>
      </c>
      <c r="C448" s="5" t="s">
        <v>96</v>
      </c>
      <c r="E448" s="22">
        <f t="shared" ref="E448:J448" si="106">SUM(E423:E447)</f>
        <v>658840450</v>
      </c>
      <c r="F448" s="22">
        <f t="shared" si="106"/>
        <v>-5565182</v>
      </c>
      <c r="G448" s="22">
        <f t="shared" si="106"/>
        <v>653275268</v>
      </c>
      <c r="H448" s="22">
        <f t="shared" si="106"/>
        <v>636574138</v>
      </c>
      <c r="I448" s="22">
        <f t="shared" si="106"/>
        <v>16701130</v>
      </c>
      <c r="J448" s="22">
        <f t="shared" si="106"/>
        <v>0</v>
      </c>
    </row>
    <row r="449" spans="1:10" ht="12.2" customHeight="1" x14ac:dyDescent="0.2">
      <c r="G449" s="1"/>
      <c r="H449" s="1"/>
    </row>
    <row r="450" spans="1:10" ht="15.75" x14ac:dyDescent="0.25">
      <c r="B450" s="6" t="s">
        <v>227</v>
      </c>
      <c r="D450" s="6"/>
      <c r="G450" s="1"/>
      <c r="H450" s="1"/>
    </row>
    <row r="451" spans="1:10" x14ac:dyDescent="0.2">
      <c r="B451" s="12">
        <v>10010</v>
      </c>
      <c r="C451" t="s">
        <v>119</v>
      </c>
      <c r="E451" s="23">
        <v>261587</v>
      </c>
      <c r="F451" s="19">
        <f>G451-E451</f>
        <v>0</v>
      </c>
      <c r="G451" s="43">
        <v>261587</v>
      </c>
      <c r="H451" s="43">
        <v>250627</v>
      </c>
      <c r="I451" s="19">
        <f t="shared" ref="I451:I453" si="107">G451-H451-J451</f>
        <v>10960</v>
      </c>
      <c r="J451" s="19">
        <v>0</v>
      </c>
    </row>
    <row r="452" spans="1:10" x14ac:dyDescent="0.2">
      <c r="B452" s="12">
        <v>10020</v>
      </c>
      <c r="C452" t="s">
        <v>120</v>
      </c>
      <c r="E452" s="23">
        <v>29136</v>
      </c>
      <c r="F452" s="19">
        <f>G452-E452</f>
        <v>0</v>
      </c>
      <c r="G452" s="43">
        <v>29136</v>
      </c>
      <c r="H452" s="43">
        <v>28389</v>
      </c>
      <c r="I452" s="19">
        <f t="shared" si="107"/>
        <v>747</v>
      </c>
      <c r="J452" s="19">
        <v>0</v>
      </c>
    </row>
    <row r="453" spans="1:10" hidden="1" x14ac:dyDescent="0.2">
      <c r="B453" s="12">
        <v>10050</v>
      </c>
      <c r="C453" t="s">
        <v>121</v>
      </c>
      <c r="E453" s="23">
        <v>0</v>
      </c>
      <c r="F453" s="19">
        <f>G453-E453</f>
        <v>0</v>
      </c>
      <c r="G453" s="24">
        <v>0</v>
      </c>
      <c r="H453" s="21">
        <v>0</v>
      </c>
      <c r="I453" s="19">
        <f t="shared" si="107"/>
        <v>0</v>
      </c>
      <c r="J453" s="19">
        <v>0</v>
      </c>
    </row>
    <row r="454" spans="1:10" ht="15" x14ac:dyDescent="0.35">
      <c r="A454" s="34" t="s">
        <v>454</v>
      </c>
      <c r="C454" s="5" t="s">
        <v>96</v>
      </c>
      <c r="E454" s="25">
        <f t="shared" ref="E454:J454" si="108">SUM(E451:E453)</f>
        <v>290723</v>
      </c>
      <c r="F454" s="25">
        <f t="shared" si="108"/>
        <v>0</v>
      </c>
      <c r="G454" s="25">
        <f t="shared" si="108"/>
        <v>290723</v>
      </c>
      <c r="H454" s="25">
        <f t="shared" si="108"/>
        <v>279016</v>
      </c>
      <c r="I454" s="25">
        <f t="shared" si="108"/>
        <v>11707</v>
      </c>
      <c r="J454" s="25">
        <f t="shared" si="108"/>
        <v>0</v>
      </c>
    </row>
    <row r="455" spans="1:10" ht="15" x14ac:dyDescent="0.35">
      <c r="A455" s="34" t="s">
        <v>455</v>
      </c>
      <c r="C455" s="5" t="s">
        <v>103</v>
      </c>
      <c r="E455" s="25">
        <f t="shared" ref="E455:J455" si="109">SUMIF($A384:$A454,"B3",E384:E454)</f>
        <v>1817535669</v>
      </c>
      <c r="F455" s="25">
        <f t="shared" si="109"/>
        <v>-16149206</v>
      </c>
      <c r="G455" s="25">
        <f t="shared" si="109"/>
        <v>1801386463</v>
      </c>
      <c r="H455" s="25">
        <f t="shared" si="109"/>
        <v>1765943515</v>
      </c>
      <c r="I455" s="25">
        <f t="shared" si="109"/>
        <v>35442948</v>
      </c>
      <c r="J455" s="25">
        <f t="shared" si="109"/>
        <v>0</v>
      </c>
    </row>
    <row r="456" spans="1:10" ht="12.2" customHeight="1" x14ac:dyDescent="0.2">
      <c r="G456" s="1"/>
      <c r="H456" s="1"/>
    </row>
    <row r="457" spans="1:10" ht="18.75" x14ac:dyDescent="0.3">
      <c r="B457" s="3" t="s">
        <v>228</v>
      </c>
      <c r="G457" s="1"/>
      <c r="H457" s="1"/>
    </row>
    <row r="458" spans="1:10" ht="15.75" x14ac:dyDescent="0.25">
      <c r="B458" s="6" t="s">
        <v>229</v>
      </c>
      <c r="D458" s="6"/>
      <c r="G458" s="1"/>
      <c r="H458" s="1"/>
    </row>
    <row r="459" spans="1:10" x14ac:dyDescent="0.2">
      <c r="B459" s="12">
        <v>10010</v>
      </c>
      <c r="C459" t="s">
        <v>119</v>
      </c>
      <c r="E459" s="37">
        <v>134527508</v>
      </c>
      <c r="F459" s="19">
        <f t="shared" ref="F459:F491" si="110">G459-E459</f>
        <v>-2356000</v>
      </c>
      <c r="G459" s="43">
        <v>132171508</v>
      </c>
      <c r="H459" s="43">
        <v>130009841</v>
      </c>
      <c r="I459" s="19">
        <f t="shared" ref="I459:I491" si="111">G459-H459-J459</f>
        <v>2161667</v>
      </c>
      <c r="J459" s="19">
        <v>0</v>
      </c>
    </row>
    <row r="460" spans="1:10" x14ac:dyDescent="0.2">
      <c r="B460" s="12">
        <v>10020</v>
      </c>
      <c r="C460" t="s">
        <v>120</v>
      </c>
      <c r="E460" s="37">
        <f>148435174+1930115</f>
        <v>150365289</v>
      </c>
      <c r="F460" s="19">
        <f t="shared" si="110"/>
        <v>10400000</v>
      </c>
      <c r="G460" s="43">
        <v>160765289</v>
      </c>
      <c r="H460" s="43">
        <v>149965328</v>
      </c>
      <c r="I460" s="19">
        <f t="shared" si="111"/>
        <v>2983756</v>
      </c>
      <c r="J460" s="19">
        <v>7816205</v>
      </c>
    </row>
    <row r="461" spans="1:10" hidden="1" x14ac:dyDescent="0.2">
      <c r="B461" s="12">
        <v>10050</v>
      </c>
      <c r="C461" t="s">
        <v>121</v>
      </c>
      <c r="E461" s="37">
        <v>0</v>
      </c>
      <c r="F461" s="19">
        <f t="shared" si="110"/>
        <v>0</v>
      </c>
      <c r="G461" s="24">
        <v>0</v>
      </c>
      <c r="H461" s="21">
        <v>0</v>
      </c>
      <c r="I461" s="19">
        <f t="shared" si="111"/>
        <v>0</v>
      </c>
      <c r="J461" s="19">
        <v>0</v>
      </c>
    </row>
    <row r="462" spans="1:10" x14ac:dyDescent="0.2">
      <c r="B462" s="12">
        <v>12121</v>
      </c>
      <c r="C462" s="27" t="s">
        <v>478</v>
      </c>
      <c r="E462" s="37">
        <v>182043</v>
      </c>
      <c r="F462" s="19">
        <f t="shared" si="110"/>
        <v>0</v>
      </c>
      <c r="G462" s="43">
        <v>182043</v>
      </c>
      <c r="H462" s="43">
        <v>134979</v>
      </c>
      <c r="I462" s="19">
        <f t="shared" si="111"/>
        <v>47064</v>
      </c>
      <c r="J462" s="19">
        <v>0</v>
      </c>
    </row>
    <row r="463" spans="1:10" x14ac:dyDescent="0.2">
      <c r="B463" s="12">
        <v>12197</v>
      </c>
      <c r="C463" s="27" t="s">
        <v>468</v>
      </c>
      <c r="E463" s="37">
        <v>120236</v>
      </c>
      <c r="F463" s="19">
        <f t="shared" si="110"/>
        <v>0</v>
      </c>
      <c r="G463" s="43">
        <v>120236</v>
      </c>
      <c r="H463" s="43">
        <v>76388</v>
      </c>
      <c r="I463" s="19">
        <f t="shared" si="111"/>
        <v>43848</v>
      </c>
      <c r="J463" s="19">
        <v>0</v>
      </c>
    </row>
    <row r="464" spans="1:10" x14ac:dyDescent="0.2">
      <c r="B464" s="12">
        <v>12202</v>
      </c>
      <c r="C464" t="s">
        <v>230</v>
      </c>
      <c r="E464" s="37">
        <v>483100</v>
      </c>
      <c r="F464" s="19">
        <f t="shared" si="110"/>
        <v>65000</v>
      </c>
      <c r="G464" s="43">
        <v>548100</v>
      </c>
      <c r="H464" s="43">
        <v>512338</v>
      </c>
      <c r="I464" s="19">
        <f t="shared" si="111"/>
        <v>35762</v>
      </c>
      <c r="J464" s="19">
        <v>0</v>
      </c>
    </row>
    <row r="465" spans="2:10" x14ac:dyDescent="0.2">
      <c r="B465" s="12">
        <v>12239</v>
      </c>
      <c r="C465" s="27" t="s">
        <v>437</v>
      </c>
      <c r="E465" s="37">
        <v>6550000</v>
      </c>
      <c r="F465" s="19">
        <f t="shared" si="110"/>
        <v>0</v>
      </c>
      <c r="G465" s="43">
        <v>6550000</v>
      </c>
      <c r="H465" s="43">
        <v>5928386</v>
      </c>
      <c r="I465" s="19">
        <f t="shared" si="111"/>
        <v>621614</v>
      </c>
      <c r="J465" s="19">
        <v>0</v>
      </c>
    </row>
    <row r="466" spans="2:10" x14ac:dyDescent="0.2">
      <c r="B466" s="12">
        <v>16020</v>
      </c>
      <c r="C466" s="33" t="s">
        <v>414</v>
      </c>
      <c r="E466" s="37">
        <f>2469915500-1500000+1205650</f>
        <v>2469621150</v>
      </c>
      <c r="F466" s="19">
        <f>G466-E466</f>
        <v>0</v>
      </c>
      <c r="G466" s="43">
        <v>2469621150</v>
      </c>
      <c r="H466" s="43">
        <v>2391092663</v>
      </c>
      <c r="I466" s="19">
        <f t="shared" si="111"/>
        <v>51502578</v>
      </c>
      <c r="J466" s="19">
        <f>517500+26508409</f>
        <v>27025909</v>
      </c>
    </row>
    <row r="467" spans="2:10" x14ac:dyDescent="0.2">
      <c r="B467" s="12">
        <v>16061</v>
      </c>
      <c r="C467" t="s">
        <v>232</v>
      </c>
      <c r="E467" s="37">
        <v>37944440</v>
      </c>
      <c r="F467" s="19">
        <f t="shared" si="110"/>
        <v>360000</v>
      </c>
      <c r="G467" s="43">
        <v>38304440</v>
      </c>
      <c r="H467" s="43">
        <v>37815756</v>
      </c>
      <c r="I467" s="19">
        <f t="shared" si="111"/>
        <v>488684</v>
      </c>
      <c r="J467" s="19">
        <v>0</v>
      </c>
    </row>
    <row r="468" spans="2:10" x14ac:dyDescent="0.2">
      <c r="B468" s="12">
        <v>16071</v>
      </c>
      <c r="C468" t="s">
        <v>233</v>
      </c>
      <c r="E468" s="37">
        <v>750550</v>
      </c>
      <c r="F468" s="19">
        <f t="shared" si="110"/>
        <v>0</v>
      </c>
      <c r="G468" s="43">
        <v>750550</v>
      </c>
      <c r="H468" s="43">
        <v>618526</v>
      </c>
      <c r="I468" s="19">
        <f t="shared" si="111"/>
        <v>132024</v>
      </c>
      <c r="J468" s="19">
        <v>0</v>
      </c>
    </row>
    <row r="469" spans="2:10" x14ac:dyDescent="0.2">
      <c r="B469" s="12">
        <v>16077</v>
      </c>
      <c r="C469" t="s">
        <v>234</v>
      </c>
      <c r="E469" s="37">
        <v>61115585</v>
      </c>
      <c r="F469" s="19">
        <f t="shared" si="110"/>
        <v>0</v>
      </c>
      <c r="G469" s="43">
        <v>61115585</v>
      </c>
      <c r="H469" s="43">
        <v>60543460</v>
      </c>
      <c r="I469" s="19">
        <f t="shared" si="111"/>
        <v>572125</v>
      </c>
      <c r="J469" s="19">
        <v>0</v>
      </c>
    </row>
    <row r="470" spans="2:10" x14ac:dyDescent="0.2">
      <c r="B470" s="12">
        <v>16090</v>
      </c>
      <c r="C470" t="s">
        <v>235</v>
      </c>
      <c r="E470" s="37">
        <v>99425380</v>
      </c>
      <c r="F470" s="19">
        <f t="shared" si="110"/>
        <v>-9200000</v>
      </c>
      <c r="G470" s="43">
        <v>90225380</v>
      </c>
      <c r="H470" s="43">
        <v>90077812</v>
      </c>
      <c r="I470" s="19">
        <f t="shared" si="111"/>
        <v>147568</v>
      </c>
      <c r="J470" s="19">
        <v>0</v>
      </c>
    </row>
    <row r="471" spans="2:10" x14ac:dyDescent="0.2">
      <c r="B471" s="12">
        <v>16096</v>
      </c>
      <c r="C471" t="s">
        <v>236</v>
      </c>
      <c r="E471" s="37">
        <v>1</v>
      </c>
      <c r="F471" s="19">
        <f t="shared" si="110"/>
        <v>0</v>
      </c>
      <c r="G471" s="43">
        <v>1</v>
      </c>
      <c r="H471" s="43">
        <v>0</v>
      </c>
      <c r="I471" s="19">
        <f t="shared" si="111"/>
        <v>1</v>
      </c>
      <c r="J471" s="19">
        <v>0</v>
      </c>
    </row>
    <row r="472" spans="2:10" x14ac:dyDescent="0.2">
      <c r="B472" s="12">
        <v>16098</v>
      </c>
      <c r="C472" t="s">
        <v>237</v>
      </c>
      <c r="E472" s="37">
        <v>11250</v>
      </c>
      <c r="F472" s="19">
        <f t="shared" si="110"/>
        <v>0</v>
      </c>
      <c r="G472" s="43">
        <v>11250</v>
      </c>
      <c r="H472" s="43">
        <v>5583</v>
      </c>
      <c r="I472" s="19">
        <f t="shared" si="111"/>
        <v>5667</v>
      </c>
      <c r="J472" s="19">
        <v>0</v>
      </c>
    </row>
    <row r="473" spans="2:10" x14ac:dyDescent="0.2">
      <c r="B473" s="12">
        <v>16105</v>
      </c>
      <c r="C473" t="s">
        <v>238</v>
      </c>
      <c r="E473" s="37">
        <v>1251522</v>
      </c>
      <c r="F473" s="19">
        <f t="shared" si="110"/>
        <v>0</v>
      </c>
      <c r="G473" s="43">
        <v>1251522</v>
      </c>
      <c r="H473" s="43">
        <v>1186026</v>
      </c>
      <c r="I473" s="19">
        <f t="shared" si="111"/>
        <v>65496</v>
      </c>
      <c r="J473" s="19">
        <v>0</v>
      </c>
    </row>
    <row r="474" spans="2:10" x14ac:dyDescent="0.2">
      <c r="B474" s="12">
        <v>16109</v>
      </c>
      <c r="C474" s="27" t="s">
        <v>438</v>
      </c>
      <c r="E474" s="37">
        <v>108935000</v>
      </c>
      <c r="F474" s="19">
        <f t="shared" si="110"/>
        <v>0</v>
      </c>
      <c r="G474" s="43">
        <v>108935000</v>
      </c>
      <c r="H474" s="43">
        <v>108935000</v>
      </c>
      <c r="I474" s="19">
        <f t="shared" si="111"/>
        <v>0</v>
      </c>
      <c r="J474" s="19">
        <v>0</v>
      </c>
    </row>
    <row r="475" spans="2:10" x14ac:dyDescent="0.2">
      <c r="B475" s="12">
        <v>16114</v>
      </c>
      <c r="C475" t="s">
        <v>239</v>
      </c>
      <c r="E475" s="37">
        <f>43430000+25700</f>
        <v>43455700</v>
      </c>
      <c r="F475" s="19">
        <f t="shared" si="110"/>
        <v>731000</v>
      </c>
      <c r="G475" s="43">
        <v>44186700</v>
      </c>
      <c r="H475" s="43">
        <v>43537058</v>
      </c>
      <c r="I475" s="19">
        <f t="shared" si="111"/>
        <v>649642</v>
      </c>
      <c r="J475" s="19">
        <v>0</v>
      </c>
    </row>
    <row r="476" spans="2:10" x14ac:dyDescent="0.2">
      <c r="B476" s="12">
        <v>16118</v>
      </c>
      <c r="C476" t="s">
        <v>307</v>
      </c>
      <c r="E476" s="37">
        <v>886630</v>
      </c>
      <c r="F476" s="19">
        <f t="shared" si="110"/>
        <v>0</v>
      </c>
      <c r="G476" s="43">
        <v>886630</v>
      </c>
      <c r="H476" s="43">
        <v>839539</v>
      </c>
      <c r="I476" s="19">
        <f t="shared" si="111"/>
        <v>47091</v>
      </c>
      <c r="J476" s="19">
        <v>0</v>
      </c>
    </row>
    <row r="477" spans="2:10" x14ac:dyDescent="0.2">
      <c r="B477" s="12">
        <v>16123</v>
      </c>
      <c r="C477" t="s">
        <v>240</v>
      </c>
      <c r="E477" s="37">
        <v>476599</v>
      </c>
      <c r="F477" s="19">
        <f t="shared" si="110"/>
        <v>0</v>
      </c>
      <c r="G477" s="43">
        <v>476599</v>
      </c>
      <c r="H477" s="43">
        <v>448521</v>
      </c>
      <c r="I477" s="19">
        <f t="shared" si="111"/>
        <v>28078</v>
      </c>
      <c r="J477" s="19">
        <v>0</v>
      </c>
    </row>
    <row r="478" spans="2:10" x14ac:dyDescent="0.2">
      <c r="B478" s="12">
        <v>16128</v>
      </c>
      <c r="C478" t="s">
        <v>241</v>
      </c>
      <c r="E478" s="37">
        <v>2462943</v>
      </c>
      <c r="F478" s="19">
        <f t="shared" si="110"/>
        <v>0</v>
      </c>
      <c r="G478" s="43">
        <v>2462943</v>
      </c>
      <c r="H478" s="43">
        <v>2405354</v>
      </c>
      <c r="I478" s="19">
        <f t="shared" si="111"/>
        <v>57589</v>
      </c>
      <c r="J478" s="19">
        <v>0</v>
      </c>
    </row>
    <row r="479" spans="2:10" x14ac:dyDescent="0.2">
      <c r="B479" s="12">
        <v>16139</v>
      </c>
      <c r="C479" t="s">
        <v>154</v>
      </c>
      <c r="E479" s="37">
        <v>110625</v>
      </c>
      <c r="F479" s="19">
        <f t="shared" si="110"/>
        <v>0</v>
      </c>
      <c r="G479" s="43">
        <v>110625</v>
      </c>
      <c r="H479" s="43">
        <v>87301</v>
      </c>
      <c r="I479" s="19">
        <f t="shared" si="111"/>
        <v>23324</v>
      </c>
      <c r="J479" s="19">
        <v>0</v>
      </c>
    </row>
    <row r="480" spans="2:10" x14ac:dyDescent="0.2">
      <c r="B480" s="12">
        <v>16146</v>
      </c>
      <c r="C480" t="s">
        <v>242</v>
      </c>
      <c r="E480" s="23">
        <v>526762</v>
      </c>
      <c r="F480" s="19">
        <f t="shared" si="110"/>
        <v>0</v>
      </c>
      <c r="G480" s="43">
        <v>526762</v>
      </c>
      <c r="H480" s="43">
        <v>486105</v>
      </c>
      <c r="I480" s="19">
        <f t="shared" si="111"/>
        <v>40657</v>
      </c>
      <c r="J480" s="19">
        <v>0</v>
      </c>
    </row>
    <row r="481" spans="1:10" x14ac:dyDescent="0.2">
      <c r="B481" s="12">
        <v>16148</v>
      </c>
      <c r="C481" t="s">
        <v>243</v>
      </c>
      <c r="E481" s="23">
        <v>449687</v>
      </c>
      <c r="F481" s="19">
        <f t="shared" si="110"/>
        <v>0</v>
      </c>
      <c r="G481" s="43">
        <v>449687</v>
      </c>
      <c r="H481" s="43">
        <v>356101</v>
      </c>
      <c r="I481" s="19">
        <f t="shared" si="111"/>
        <v>93586</v>
      </c>
      <c r="J481" s="19">
        <v>0</v>
      </c>
    </row>
    <row r="482" spans="1:10" x14ac:dyDescent="0.2">
      <c r="B482" s="12">
        <v>16157</v>
      </c>
      <c r="C482" t="s">
        <v>246</v>
      </c>
      <c r="E482" s="23">
        <v>23154540</v>
      </c>
      <c r="F482" s="19">
        <f t="shared" si="110"/>
        <v>0</v>
      </c>
      <c r="G482" s="43">
        <v>23154540</v>
      </c>
      <c r="H482" s="43">
        <v>22449707</v>
      </c>
      <c r="I482" s="19">
        <f t="shared" si="111"/>
        <v>704833</v>
      </c>
      <c r="J482" s="19">
        <v>0</v>
      </c>
    </row>
    <row r="483" spans="1:10" x14ac:dyDescent="0.2">
      <c r="B483" s="12">
        <v>16159</v>
      </c>
      <c r="C483" t="s">
        <v>248</v>
      </c>
      <c r="E483" s="23">
        <v>14605500</v>
      </c>
      <c r="F483" s="19">
        <f t="shared" si="110"/>
        <v>0</v>
      </c>
      <c r="G483" s="43">
        <v>14605500</v>
      </c>
      <c r="H483" s="43">
        <v>13963390</v>
      </c>
      <c r="I483" s="19">
        <f t="shared" si="111"/>
        <v>642110</v>
      </c>
      <c r="J483" s="19">
        <v>0</v>
      </c>
    </row>
    <row r="484" spans="1:10" x14ac:dyDescent="0.2">
      <c r="B484" s="12">
        <v>16160</v>
      </c>
      <c r="C484" t="s">
        <v>249</v>
      </c>
      <c r="E484" s="23">
        <f>1100730+37500</f>
        <v>1138230</v>
      </c>
      <c r="F484" s="19">
        <f t="shared" si="110"/>
        <v>0</v>
      </c>
      <c r="G484" s="43">
        <v>1138230</v>
      </c>
      <c r="H484" s="43">
        <v>952322</v>
      </c>
      <c r="I484" s="19">
        <f t="shared" si="111"/>
        <v>185908</v>
      </c>
      <c r="J484" s="19">
        <v>0</v>
      </c>
    </row>
    <row r="485" spans="1:10" x14ac:dyDescent="0.2">
      <c r="B485" s="12">
        <v>16174</v>
      </c>
      <c r="C485" t="s">
        <v>75</v>
      </c>
      <c r="E485" s="23">
        <f>3021660+450439</f>
        <v>3472099</v>
      </c>
      <c r="F485" s="19">
        <f t="shared" si="110"/>
        <v>0</v>
      </c>
      <c r="G485" s="43">
        <v>3472099</v>
      </c>
      <c r="H485" s="43">
        <v>3190614</v>
      </c>
      <c r="I485" s="19">
        <f t="shared" si="111"/>
        <v>281485</v>
      </c>
      <c r="J485" s="19">
        <v>0</v>
      </c>
    </row>
    <row r="486" spans="1:10" x14ac:dyDescent="0.2">
      <c r="B486" s="12">
        <v>16177</v>
      </c>
      <c r="C486" t="s">
        <v>250</v>
      </c>
      <c r="E486" s="23">
        <v>1607707</v>
      </c>
      <c r="F486" s="19">
        <f t="shared" si="110"/>
        <v>0</v>
      </c>
      <c r="G486" s="43">
        <v>1607707</v>
      </c>
      <c r="H486" s="43">
        <v>1511245</v>
      </c>
      <c r="I486" s="19">
        <f t="shared" si="111"/>
        <v>96462</v>
      </c>
      <c r="J486" s="19">
        <v>0</v>
      </c>
    </row>
    <row r="487" spans="1:10" x14ac:dyDescent="0.2">
      <c r="B487" s="12">
        <v>16270</v>
      </c>
      <c r="C487" s="27" t="s">
        <v>492</v>
      </c>
      <c r="E487" s="23">
        <v>541600</v>
      </c>
      <c r="F487" s="19">
        <f t="shared" ref="F487:F488" si="112">G487-E487</f>
        <v>0</v>
      </c>
      <c r="G487" s="43">
        <v>541600</v>
      </c>
      <c r="H487" s="43">
        <v>513086</v>
      </c>
      <c r="I487" s="19">
        <f t="shared" ref="I487:I488" si="113">G487-H487-J487</f>
        <v>28514</v>
      </c>
      <c r="J487" s="19">
        <v>0</v>
      </c>
    </row>
    <row r="488" spans="1:10" x14ac:dyDescent="0.2">
      <c r="B488" s="12">
        <v>16271</v>
      </c>
      <c r="C488" s="27" t="s">
        <v>493</v>
      </c>
      <c r="E488" s="23">
        <v>5210676</v>
      </c>
      <c r="F488" s="19">
        <f t="shared" si="112"/>
        <v>0</v>
      </c>
      <c r="G488" s="43">
        <v>5210676</v>
      </c>
      <c r="H488" s="43">
        <v>5158570</v>
      </c>
      <c r="I488" s="19">
        <f t="shared" si="113"/>
        <v>52106</v>
      </c>
      <c r="J488" s="19">
        <v>0</v>
      </c>
    </row>
    <row r="489" spans="1:10" x14ac:dyDescent="0.2">
      <c r="B489" s="12">
        <v>17029</v>
      </c>
      <c r="C489" s="27" t="s">
        <v>494</v>
      </c>
      <c r="E489" s="23">
        <v>5029</v>
      </c>
      <c r="F489" s="19">
        <f t="shared" si="110"/>
        <v>0</v>
      </c>
      <c r="G489" s="43">
        <v>5029</v>
      </c>
      <c r="H489" s="43">
        <v>4964</v>
      </c>
      <c r="I489" s="19">
        <f t="shared" si="111"/>
        <v>65</v>
      </c>
      <c r="J489" s="19">
        <v>0</v>
      </c>
    </row>
    <row r="490" spans="1:10" x14ac:dyDescent="0.2">
      <c r="B490" s="12">
        <v>17032</v>
      </c>
      <c r="C490" s="27" t="s">
        <v>439</v>
      </c>
      <c r="E490" s="23">
        <v>120598</v>
      </c>
      <c r="F490" s="19">
        <f t="shared" si="110"/>
        <v>0</v>
      </c>
      <c r="G490" s="43">
        <v>120598</v>
      </c>
      <c r="H490" s="43">
        <v>118778</v>
      </c>
      <c r="I490" s="19">
        <f t="shared" si="111"/>
        <v>1820</v>
      </c>
      <c r="J490" s="19">
        <v>0</v>
      </c>
    </row>
    <row r="491" spans="1:10" x14ac:dyDescent="0.2">
      <c r="B491" s="12">
        <v>17083</v>
      </c>
      <c r="C491" s="27" t="s">
        <v>440</v>
      </c>
      <c r="E491" s="23">
        <v>78526</v>
      </c>
      <c r="F491" s="19">
        <f t="shared" si="110"/>
        <v>0</v>
      </c>
      <c r="G491" s="43">
        <v>78526</v>
      </c>
      <c r="H491" s="43">
        <v>74309</v>
      </c>
      <c r="I491" s="19">
        <f t="shared" si="111"/>
        <v>4217</v>
      </c>
      <c r="J491" s="19">
        <v>0</v>
      </c>
    </row>
    <row r="492" spans="1:10" x14ac:dyDescent="0.2">
      <c r="A492" s="34" t="s">
        <v>454</v>
      </c>
      <c r="C492" s="5" t="s">
        <v>96</v>
      </c>
      <c r="E492" s="22">
        <f t="shared" ref="E492:J492" si="114">SUM(E459:E491)</f>
        <v>3169586505</v>
      </c>
      <c r="F492" s="22">
        <f t="shared" si="114"/>
        <v>0</v>
      </c>
      <c r="G492" s="22">
        <f t="shared" si="114"/>
        <v>3169586505</v>
      </c>
      <c r="H492" s="22">
        <f t="shared" si="114"/>
        <v>3072999050</v>
      </c>
      <c r="I492" s="22">
        <f t="shared" si="114"/>
        <v>61745341</v>
      </c>
      <c r="J492" s="22">
        <f t="shared" si="114"/>
        <v>34842114</v>
      </c>
    </row>
    <row r="493" spans="1:10" ht="15" x14ac:dyDescent="0.35">
      <c r="C493" s="5"/>
      <c r="E493" s="11"/>
      <c r="F493" s="11"/>
      <c r="G493" s="11"/>
      <c r="H493" s="11"/>
      <c r="I493" s="11"/>
      <c r="J493" s="11"/>
    </row>
    <row r="494" spans="1:10" ht="15.75" x14ac:dyDescent="0.25">
      <c r="B494" s="6" t="s">
        <v>375</v>
      </c>
      <c r="D494" s="6"/>
      <c r="G494" s="1"/>
      <c r="H494" s="1"/>
    </row>
    <row r="495" spans="1:10" x14ac:dyDescent="0.2">
      <c r="B495" s="12">
        <v>10010</v>
      </c>
      <c r="C495" t="s">
        <v>119</v>
      </c>
      <c r="E495" s="38">
        <v>2427209</v>
      </c>
      <c r="F495" s="19">
        <f>G495-E495</f>
        <v>0</v>
      </c>
      <c r="G495" s="43">
        <v>2427209</v>
      </c>
      <c r="H495" s="43">
        <v>2265003</v>
      </c>
      <c r="I495" s="19">
        <f t="shared" ref="I495:I498" si="115">G495-H495-J495</f>
        <v>162206</v>
      </c>
      <c r="J495" s="19">
        <v>0</v>
      </c>
    </row>
    <row r="496" spans="1:10" x14ac:dyDescent="0.2">
      <c r="B496" s="12">
        <v>10020</v>
      </c>
      <c r="C496" t="s">
        <v>120</v>
      </c>
      <c r="E496" s="38">
        <v>219286</v>
      </c>
      <c r="F496" s="19">
        <f>G496-E496</f>
        <v>0</v>
      </c>
      <c r="G496" s="43">
        <v>219286</v>
      </c>
      <c r="H496" s="43">
        <v>98111</v>
      </c>
      <c r="I496" s="19">
        <f t="shared" si="115"/>
        <v>121175</v>
      </c>
      <c r="J496" s="19">
        <v>0</v>
      </c>
    </row>
    <row r="497" spans="1:10" hidden="1" x14ac:dyDescent="0.2">
      <c r="B497" s="12">
        <v>10050</v>
      </c>
      <c r="C497" t="s">
        <v>121</v>
      </c>
      <c r="E497" s="38">
        <v>0</v>
      </c>
      <c r="F497" s="19">
        <f>G497-E497</f>
        <v>0</v>
      </c>
      <c r="G497" s="24">
        <v>0</v>
      </c>
      <c r="H497" s="21">
        <v>0</v>
      </c>
      <c r="I497" s="19">
        <f t="shared" si="115"/>
        <v>0</v>
      </c>
      <c r="J497" s="19">
        <v>0</v>
      </c>
    </row>
    <row r="498" spans="1:10" x14ac:dyDescent="0.2">
      <c r="B498" s="12">
        <v>16260</v>
      </c>
      <c r="C498" s="27" t="s">
        <v>415</v>
      </c>
      <c r="E498" s="23">
        <v>6150914</v>
      </c>
      <c r="F498" s="19">
        <f>G498-E498</f>
        <v>0</v>
      </c>
      <c r="G498" s="43">
        <v>6150914</v>
      </c>
      <c r="H498" s="43">
        <v>6045526</v>
      </c>
      <c r="I498" s="19">
        <f t="shared" si="115"/>
        <v>105388</v>
      </c>
      <c r="J498" s="19">
        <v>0</v>
      </c>
    </row>
    <row r="499" spans="1:10" x14ac:dyDescent="0.2">
      <c r="A499" s="34" t="s">
        <v>454</v>
      </c>
      <c r="C499" s="5" t="s">
        <v>96</v>
      </c>
      <c r="E499" s="22">
        <f t="shared" ref="E499:J499" si="116">SUM(E495:E498)</f>
        <v>8797409</v>
      </c>
      <c r="F499" s="22">
        <f t="shared" si="116"/>
        <v>0</v>
      </c>
      <c r="G499" s="22">
        <f t="shared" si="116"/>
        <v>8797409</v>
      </c>
      <c r="H499" s="22">
        <f t="shared" si="116"/>
        <v>8408640</v>
      </c>
      <c r="I499" s="22">
        <f t="shared" si="116"/>
        <v>388769</v>
      </c>
      <c r="J499" s="22">
        <f t="shared" si="116"/>
        <v>0</v>
      </c>
    </row>
    <row r="500" spans="1:10" ht="15" x14ac:dyDescent="0.35">
      <c r="C500" s="5"/>
      <c r="E500" s="11"/>
      <c r="F500" s="11"/>
      <c r="G500" s="11"/>
      <c r="H500" s="11"/>
      <c r="I500" s="11"/>
      <c r="J500" s="11"/>
    </row>
    <row r="501" spans="1:10" ht="15.75" x14ac:dyDescent="0.25">
      <c r="B501" s="6" t="s">
        <v>443</v>
      </c>
      <c r="D501" s="6"/>
      <c r="G501" s="1"/>
      <c r="H501" s="1"/>
    </row>
    <row r="502" spans="1:10" x14ac:dyDescent="0.2">
      <c r="B502" s="12">
        <v>10010</v>
      </c>
      <c r="C502" t="s">
        <v>119</v>
      </c>
      <c r="E502" s="37">
        <v>5191611</v>
      </c>
      <c r="F502" s="19">
        <f t="shared" ref="F502:F513" si="117">G502-E502</f>
        <v>0</v>
      </c>
      <c r="G502" s="43">
        <v>5191611</v>
      </c>
      <c r="H502" s="43">
        <v>4986889</v>
      </c>
      <c r="I502" s="19">
        <f t="shared" ref="I502:I513" si="118">G502-H502-J502</f>
        <v>204722</v>
      </c>
      <c r="J502" s="19">
        <v>0</v>
      </c>
    </row>
    <row r="503" spans="1:10" x14ac:dyDescent="0.2">
      <c r="B503" s="12">
        <v>10020</v>
      </c>
      <c r="C503" t="s">
        <v>120</v>
      </c>
      <c r="E503" s="37">
        <v>1576205</v>
      </c>
      <c r="F503" s="19">
        <f t="shared" si="117"/>
        <v>0</v>
      </c>
      <c r="G503" s="43">
        <v>1576205</v>
      </c>
      <c r="H503" s="43">
        <v>1480015</v>
      </c>
      <c r="I503" s="19">
        <f t="shared" si="118"/>
        <v>96190</v>
      </c>
      <c r="J503" s="19">
        <v>0</v>
      </c>
    </row>
    <row r="504" spans="1:10" hidden="1" x14ac:dyDescent="0.2">
      <c r="B504" s="12">
        <v>10050</v>
      </c>
      <c r="C504" t="s">
        <v>121</v>
      </c>
      <c r="E504" s="37">
        <v>0</v>
      </c>
      <c r="F504" s="19">
        <f t="shared" si="117"/>
        <v>0</v>
      </c>
      <c r="G504" s="24">
        <v>0</v>
      </c>
      <c r="H504" s="21">
        <v>0</v>
      </c>
      <c r="I504" s="19">
        <f t="shared" si="118"/>
        <v>0</v>
      </c>
      <c r="J504" s="19">
        <v>0</v>
      </c>
    </row>
    <row r="505" spans="1:10" x14ac:dyDescent="0.2">
      <c r="B505" s="12">
        <v>12037</v>
      </c>
      <c r="C505" s="27" t="s">
        <v>441</v>
      </c>
      <c r="E505" s="37">
        <f>1522+863027</f>
        <v>864549</v>
      </c>
      <c r="F505" s="19">
        <f t="shared" si="117"/>
        <v>0</v>
      </c>
      <c r="G505" s="43">
        <v>864549</v>
      </c>
      <c r="H505" s="43">
        <v>245180</v>
      </c>
      <c r="I505" s="19">
        <f t="shared" si="118"/>
        <v>1</v>
      </c>
      <c r="J505" s="19">
        <v>619368</v>
      </c>
    </row>
    <row r="506" spans="1:10" x14ac:dyDescent="0.2">
      <c r="B506" s="12">
        <v>12060</v>
      </c>
      <c r="C506" t="s">
        <v>0</v>
      </c>
      <c r="E506" s="37">
        <v>4514363</v>
      </c>
      <c r="F506" s="19">
        <f t="shared" si="117"/>
        <v>0</v>
      </c>
      <c r="G506" s="43">
        <v>4514363</v>
      </c>
      <c r="H506" s="43">
        <v>4181870</v>
      </c>
      <c r="I506" s="19">
        <f t="shared" si="118"/>
        <v>332493</v>
      </c>
      <c r="J506" s="19">
        <v>0</v>
      </c>
    </row>
    <row r="507" spans="1:10" x14ac:dyDescent="0.2">
      <c r="B507" s="12">
        <v>12301</v>
      </c>
      <c r="C507" s="27" t="s">
        <v>495</v>
      </c>
      <c r="E507" s="37">
        <v>1340729</v>
      </c>
      <c r="F507" s="19">
        <f t="shared" si="117"/>
        <v>0</v>
      </c>
      <c r="G507" s="43">
        <v>1340729</v>
      </c>
      <c r="H507" s="43">
        <v>1246878</v>
      </c>
      <c r="I507" s="19">
        <f t="shared" si="118"/>
        <v>93851</v>
      </c>
      <c r="J507" s="19">
        <v>0</v>
      </c>
    </row>
    <row r="508" spans="1:10" x14ac:dyDescent="0.2">
      <c r="B508" s="12">
        <v>16004</v>
      </c>
      <c r="C508" t="s">
        <v>2</v>
      </c>
      <c r="E508" s="37">
        <v>6994586</v>
      </c>
      <c r="F508" s="19">
        <f t="shared" si="117"/>
        <v>0</v>
      </c>
      <c r="G508" s="43">
        <v>6994586</v>
      </c>
      <c r="H508" s="43">
        <v>6784749</v>
      </c>
      <c r="I508" s="19">
        <f t="shared" si="118"/>
        <v>209837</v>
      </c>
      <c r="J508" s="19">
        <v>0</v>
      </c>
    </row>
    <row r="509" spans="1:10" x14ac:dyDescent="0.2">
      <c r="B509" s="12">
        <v>16040</v>
      </c>
      <c r="C509" t="s">
        <v>275</v>
      </c>
      <c r="E509" s="37">
        <v>93515</v>
      </c>
      <c r="F509" s="19">
        <f t="shared" si="117"/>
        <v>0</v>
      </c>
      <c r="G509" s="43">
        <v>93515</v>
      </c>
      <c r="H509" s="43">
        <v>79676</v>
      </c>
      <c r="I509" s="19">
        <f t="shared" si="118"/>
        <v>13839</v>
      </c>
      <c r="J509" s="19">
        <v>0</v>
      </c>
    </row>
    <row r="510" spans="1:10" x14ac:dyDescent="0.2">
      <c r="B510" s="12">
        <v>16054</v>
      </c>
      <c r="C510" t="s">
        <v>3</v>
      </c>
      <c r="E510" s="37">
        <v>843189</v>
      </c>
      <c r="F510" s="19">
        <f t="shared" si="117"/>
        <v>0</v>
      </c>
      <c r="G510" s="43">
        <v>843189</v>
      </c>
      <c r="H510" s="43">
        <v>817894</v>
      </c>
      <c r="I510" s="19">
        <f t="shared" si="118"/>
        <v>25295</v>
      </c>
      <c r="J510" s="19">
        <v>0</v>
      </c>
    </row>
    <row r="511" spans="1:10" x14ac:dyDescent="0.2">
      <c r="B511" s="12">
        <v>16078</v>
      </c>
      <c r="C511" t="s">
        <v>1</v>
      </c>
      <c r="E511" s="37">
        <v>286581</v>
      </c>
      <c r="F511" s="19">
        <f t="shared" si="117"/>
        <v>0</v>
      </c>
      <c r="G511" s="43">
        <v>286581</v>
      </c>
      <c r="H511" s="43">
        <v>257889</v>
      </c>
      <c r="I511" s="19">
        <f t="shared" si="118"/>
        <v>28692</v>
      </c>
      <c r="J511" s="19">
        <v>0</v>
      </c>
    </row>
    <row r="512" spans="1:10" x14ac:dyDescent="0.2">
      <c r="B512" s="12">
        <v>16086</v>
      </c>
      <c r="C512" s="27" t="s">
        <v>442</v>
      </c>
      <c r="E512" s="37">
        <v>78055</v>
      </c>
      <c r="F512" s="19">
        <f t="shared" si="117"/>
        <v>0</v>
      </c>
      <c r="G512" s="43">
        <v>78055</v>
      </c>
      <c r="H512" s="43">
        <v>66505</v>
      </c>
      <c r="I512" s="19">
        <f t="shared" si="118"/>
        <v>11550</v>
      </c>
      <c r="J512" s="19">
        <v>0</v>
      </c>
    </row>
    <row r="513" spans="1:10" x14ac:dyDescent="0.2">
      <c r="B513" s="12">
        <v>16153</v>
      </c>
      <c r="C513" t="s">
        <v>245</v>
      </c>
      <c r="E513" s="23">
        <v>495637</v>
      </c>
      <c r="F513" s="19">
        <f t="shared" si="117"/>
        <v>0</v>
      </c>
      <c r="G513" s="43">
        <v>495637</v>
      </c>
      <c r="H513" s="43">
        <v>465900</v>
      </c>
      <c r="I513" s="19">
        <f t="shared" si="118"/>
        <v>29737</v>
      </c>
      <c r="J513" s="19">
        <v>0</v>
      </c>
    </row>
    <row r="514" spans="1:10" ht="15" x14ac:dyDescent="0.35">
      <c r="A514" s="34" t="s">
        <v>454</v>
      </c>
      <c r="C514" s="5" t="s">
        <v>96</v>
      </c>
      <c r="E514" s="25">
        <f t="shared" ref="E514:J514" si="119">SUM(E502:E513)</f>
        <v>22279020</v>
      </c>
      <c r="F514" s="25">
        <f t="shared" si="119"/>
        <v>0</v>
      </c>
      <c r="G514" s="25">
        <f t="shared" si="119"/>
        <v>22279020</v>
      </c>
      <c r="H514" s="25">
        <f t="shared" si="119"/>
        <v>20613445</v>
      </c>
      <c r="I514" s="25">
        <f t="shared" si="119"/>
        <v>1046207</v>
      </c>
      <c r="J514" s="25">
        <f t="shared" si="119"/>
        <v>619368</v>
      </c>
    </row>
    <row r="515" spans="1:10" ht="15" x14ac:dyDescent="0.35">
      <c r="A515" s="34" t="s">
        <v>455</v>
      </c>
      <c r="C515" s="5" t="s">
        <v>104</v>
      </c>
      <c r="E515" s="25">
        <f t="shared" ref="E515:J515" si="120">SUMIF($A459:$A514,"B3",E459:E514)</f>
        <v>3200662934</v>
      </c>
      <c r="F515" s="25">
        <f t="shared" si="120"/>
        <v>0</v>
      </c>
      <c r="G515" s="25">
        <f t="shared" si="120"/>
        <v>3200662934</v>
      </c>
      <c r="H515" s="25">
        <f t="shared" si="120"/>
        <v>3102021135</v>
      </c>
      <c r="I515" s="25">
        <f t="shared" si="120"/>
        <v>63180317</v>
      </c>
      <c r="J515" s="25">
        <f t="shared" si="120"/>
        <v>35461482</v>
      </c>
    </row>
    <row r="516" spans="1:10" x14ac:dyDescent="0.2">
      <c r="G516" s="1"/>
      <c r="H516" s="1"/>
    </row>
    <row r="517" spans="1:10" ht="18.75" x14ac:dyDescent="0.3">
      <c r="B517" s="3" t="s">
        <v>251</v>
      </c>
      <c r="G517" s="1"/>
      <c r="H517" s="1"/>
    </row>
    <row r="518" spans="1:10" ht="15.75" x14ac:dyDescent="0.25">
      <c r="B518" s="6" t="s">
        <v>252</v>
      </c>
      <c r="D518" s="6"/>
      <c r="G518" s="1"/>
      <c r="H518" s="1"/>
    </row>
    <row r="519" spans="1:10" x14ac:dyDescent="0.2">
      <c r="B519" s="12">
        <v>10010</v>
      </c>
      <c r="C519" t="s">
        <v>119</v>
      </c>
      <c r="E519" s="37">
        <v>20397903</v>
      </c>
      <c r="F519" s="19">
        <f t="shared" ref="F519:F572" si="121">G519-E519</f>
        <v>0</v>
      </c>
      <c r="G519" s="43">
        <v>20397903</v>
      </c>
      <c r="H519" s="43">
        <v>18019383</v>
      </c>
      <c r="I519" s="19">
        <f t="shared" ref="I519:I572" si="122">G519-H519-J519</f>
        <v>2378520</v>
      </c>
      <c r="J519" s="19">
        <v>0</v>
      </c>
    </row>
    <row r="520" spans="1:10" x14ac:dyDescent="0.2">
      <c r="B520" s="12">
        <v>10020</v>
      </c>
      <c r="C520" t="s">
        <v>120</v>
      </c>
      <c r="E520" s="37">
        <f>3926142+714589</f>
        <v>4640731</v>
      </c>
      <c r="F520" s="19">
        <f t="shared" si="121"/>
        <v>90250</v>
      </c>
      <c r="G520" s="43">
        <v>4730981</v>
      </c>
      <c r="H520" s="43">
        <v>3823476</v>
      </c>
      <c r="I520" s="19">
        <f t="shared" si="122"/>
        <v>307505</v>
      </c>
      <c r="J520" s="19">
        <f>50000+550000</f>
        <v>600000</v>
      </c>
    </row>
    <row r="521" spans="1:10" hidden="1" x14ac:dyDescent="0.2">
      <c r="B521" s="12">
        <v>10050</v>
      </c>
      <c r="C521" t="s">
        <v>121</v>
      </c>
      <c r="E521" s="37">
        <v>0</v>
      </c>
      <c r="F521" s="19">
        <f t="shared" si="121"/>
        <v>0</v>
      </c>
      <c r="G521" s="24">
        <v>0</v>
      </c>
      <c r="H521" s="21">
        <v>0</v>
      </c>
      <c r="I521" s="19">
        <f t="shared" si="122"/>
        <v>0</v>
      </c>
      <c r="J521" s="19">
        <v>0</v>
      </c>
    </row>
    <row r="522" spans="1:10" x14ac:dyDescent="0.2">
      <c r="B522" s="12">
        <v>12138</v>
      </c>
      <c r="C522" t="s">
        <v>470</v>
      </c>
      <c r="E522" s="23">
        <v>0</v>
      </c>
      <c r="F522" s="19">
        <f t="shared" ref="F522:F523" si="123">G522-E522</f>
        <v>500000</v>
      </c>
      <c r="G522" s="43">
        <v>500000</v>
      </c>
      <c r="H522" s="43">
        <v>246063</v>
      </c>
      <c r="I522" s="19">
        <f t="shared" si="122"/>
        <v>253937</v>
      </c>
      <c r="J522" s="19">
        <v>0</v>
      </c>
    </row>
    <row r="523" spans="1:10" x14ac:dyDescent="0.2">
      <c r="B523" s="12">
        <v>12165</v>
      </c>
      <c r="C523" t="s">
        <v>471</v>
      </c>
      <c r="E523" s="23">
        <v>0</v>
      </c>
      <c r="F523" s="19">
        <f t="shared" si="123"/>
        <v>1031760</v>
      </c>
      <c r="G523" s="43">
        <v>1031760</v>
      </c>
      <c r="H523" s="43">
        <v>1029833</v>
      </c>
      <c r="I523" s="19">
        <f t="shared" si="122"/>
        <v>1927</v>
      </c>
      <c r="J523" s="19">
        <v>0</v>
      </c>
    </row>
    <row r="524" spans="1:10" x14ac:dyDescent="0.2">
      <c r="B524" s="12">
        <v>12171</v>
      </c>
      <c r="C524" t="s">
        <v>254</v>
      </c>
      <c r="E524" s="23">
        <v>15149111</v>
      </c>
      <c r="F524" s="19">
        <f t="shared" si="121"/>
        <v>0</v>
      </c>
      <c r="G524" s="43">
        <v>15149111</v>
      </c>
      <c r="H524" s="43">
        <v>11503431</v>
      </c>
      <c r="I524" s="19">
        <f t="shared" si="122"/>
        <v>3645680</v>
      </c>
      <c r="J524" s="19">
        <v>0</v>
      </c>
    </row>
    <row r="525" spans="1:10" x14ac:dyDescent="0.2">
      <c r="B525" s="12">
        <v>12177</v>
      </c>
      <c r="C525" t="s">
        <v>472</v>
      </c>
      <c r="E525" s="23">
        <v>0</v>
      </c>
      <c r="F525" s="19">
        <f t="shared" ref="F525" si="124">G525-E525</f>
        <v>71649</v>
      </c>
      <c r="G525" s="43">
        <v>71649</v>
      </c>
      <c r="H525" s="43">
        <v>71649</v>
      </c>
      <c r="I525" s="19">
        <f t="shared" si="122"/>
        <v>0</v>
      </c>
      <c r="J525" s="19">
        <v>0</v>
      </c>
    </row>
    <row r="526" spans="1:10" x14ac:dyDescent="0.2">
      <c r="B526" s="12">
        <v>12198</v>
      </c>
      <c r="C526" t="s">
        <v>255</v>
      </c>
      <c r="E526" s="23">
        <v>427209</v>
      </c>
      <c r="F526" s="19">
        <f t="shared" si="121"/>
        <v>0</v>
      </c>
      <c r="G526" s="43">
        <v>427209</v>
      </c>
      <c r="H526" s="43">
        <v>371794</v>
      </c>
      <c r="I526" s="19">
        <f t="shared" si="122"/>
        <v>55415</v>
      </c>
      <c r="J526" s="19">
        <v>0</v>
      </c>
    </row>
    <row r="527" spans="1:10" x14ac:dyDescent="0.2">
      <c r="B527" s="12">
        <v>12203</v>
      </c>
      <c r="C527" t="s">
        <v>473</v>
      </c>
      <c r="E527" s="23">
        <v>0</v>
      </c>
      <c r="F527" s="19">
        <f t="shared" ref="F527" si="125">G527-E527</f>
        <v>56796</v>
      </c>
      <c r="G527" s="43">
        <v>56796</v>
      </c>
      <c r="H527" s="43">
        <v>56796</v>
      </c>
      <c r="I527" s="19">
        <f t="shared" si="122"/>
        <v>0</v>
      </c>
      <c r="J527" s="19">
        <v>0</v>
      </c>
    </row>
    <row r="528" spans="1:10" x14ac:dyDescent="0.2">
      <c r="B528" s="12">
        <v>12211</v>
      </c>
      <c r="C528" s="27" t="s">
        <v>444</v>
      </c>
      <c r="E528" s="37">
        <v>681329</v>
      </c>
      <c r="F528" s="19">
        <f t="shared" si="121"/>
        <v>0</v>
      </c>
      <c r="G528" s="43">
        <v>681329</v>
      </c>
      <c r="H528" s="43">
        <v>647263</v>
      </c>
      <c r="I528" s="19">
        <f t="shared" si="122"/>
        <v>34066</v>
      </c>
      <c r="J528" s="19">
        <v>0</v>
      </c>
    </row>
    <row r="529" spans="2:10" x14ac:dyDescent="0.2">
      <c r="B529" s="12">
        <v>12216</v>
      </c>
      <c r="C529" t="s">
        <v>256</v>
      </c>
      <c r="E529" s="37">
        <v>240687</v>
      </c>
      <c r="F529" s="19">
        <f t="shared" si="121"/>
        <v>0</v>
      </c>
      <c r="G529" s="43">
        <v>240687</v>
      </c>
      <c r="H529" s="43">
        <v>142200</v>
      </c>
      <c r="I529" s="19">
        <f t="shared" si="122"/>
        <v>98487</v>
      </c>
      <c r="J529" s="19">
        <v>0</v>
      </c>
    </row>
    <row r="530" spans="2:10" x14ac:dyDescent="0.2">
      <c r="B530" s="12">
        <v>12253</v>
      </c>
      <c r="C530" t="s">
        <v>257</v>
      </c>
      <c r="E530" s="37">
        <v>246094</v>
      </c>
      <c r="F530" s="19">
        <f t="shared" si="121"/>
        <v>0</v>
      </c>
      <c r="G530" s="43">
        <v>246094</v>
      </c>
      <c r="H530" s="43">
        <v>221486</v>
      </c>
      <c r="I530" s="19">
        <f t="shared" si="122"/>
        <v>24608</v>
      </c>
      <c r="J530" s="19">
        <v>0</v>
      </c>
    </row>
    <row r="531" spans="2:10" x14ac:dyDescent="0.2">
      <c r="B531" s="12">
        <v>12261</v>
      </c>
      <c r="C531" t="s">
        <v>86</v>
      </c>
      <c r="E531" s="37">
        <v>69375</v>
      </c>
      <c r="F531" s="19">
        <f t="shared" si="121"/>
        <v>0</v>
      </c>
      <c r="G531" s="43">
        <v>69375</v>
      </c>
      <c r="H531" s="43">
        <v>65248</v>
      </c>
      <c r="I531" s="19">
        <f t="shared" si="122"/>
        <v>4127</v>
      </c>
      <c r="J531" s="19">
        <v>0</v>
      </c>
    </row>
    <row r="532" spans="2:10" x14ac:dyDescent="0.2">
      <c r="B532" s="12">
        <v>12290</v>
      </c>
      <c r="C532" s="27" t="s">
        <v>445</v>
      </c>
      <c r="E532" s="37">
        <v>157560</v>
      </c>
      <c r="F532" s="19">
        <f t="shared" si="121"/>
        <v>0</v>
      </c>
      <c r="G532" s="43">
        <v>157560</v>
      </c>
      <c r="H532" s="43">
        <v>85699</v>
      </c>
      <c r="I532" s="19">
        <f t="shared" si="122"/>
        <v>71861</v>
      </c>
      <c r="J532" s="19">
        <v>0</v>
      </c>
    </row>
    <row r="533" spans="2:10" x14ac:dyDescent="0.2">
      <c r="B533" s="12">
        <v>12318</v>
      </c>
      <c r="C533" t="s">
        <v>4</v>
      </c>
      <c r="E533" s="37">
        <v>1129425</v>
      </c>
      <c r="F533" s="19">
        <f t="shared" si="121"/>
        <v>0</v>
      </c>
      <c r="G533" s="43">
        <v>1129425</v>
      </c>
      <c r="H533" s="43">
        <v>1036264</v>
      </c>
      <c r="I533" s="19">
        <f t="shared" si="122"/>
        <v>93161</v>
      </c>
      <c r="J533" s="19">
        <v>0</v>
      </c>
    </row>
    <row r="534" spans="2:10" x14ac:dyDescent="0.2">
      <c r="B534" s="12">
        <v>12405</v>
      </c>
      <c r="C534" t="s">
        <v>325</v>
      </c>
      <c r="E534" s="37">
        <v>1190700</v>
      </c>
      <c r="F534" s="19">
        <f t="shared" si="121"/>
        <v>0</v>
      </c>
      <c r="G534" s="43">
        <v>1190700</v>
      </c>
      <c r="H534" s="43">
        <v>1128883</v>
      </c>
      <c r="I534" s="19">
        <f t="shared" si="122"/>
        <v>61817</v>
      </c>
      <c r="J534" s="19">
        <v>0</v>
      </c>
    </row>
    <row r="535" spans="2:10" x14ac:dyDescent="0.2">
      <c r="B535" s="12">
        <v>12453</v>
      </c>
      <c r="C535" t="s">
        <v>334</v>
      </c>
      <c r="E535" s="37">
        <v>1500000</v>
      </c>
      <c r="F535" s="19">
        <f t="shared" si="121"/>
        <v>0</v>
      </c>
      <c r="G535" s="43">
        <v>1500000</v>
      </c>
      <c r="H535" s="43">
        <v>1332114</v>
      </c>
      <c r="I535" s="19">
        <f t="shared" si="122"/>
        <v>167886</v>
      </c>
      <c r="J535" s="19">
        <v>0</v>
      </c>
    </row>
    <row r="536" spans="2:10" x14ac:dyDescent="0.2">
      <c r="B536" s="12">
        <v>12457</v>
      </c>
      <c r="C536" t="s">
        <v>335</v>
      </c>
      <c r="E536" s="37">
        <v>11861044</v>
      </c>
      <c r="F536" s="19">
        <f t="shared" si="121"/>
        <v>-346553</v>
      </c>
      <c r="G536" s="43">
        <v>11514491</v>
      </c>
      <c r="H536" s="43">
        <v>9440038</v>
      </c>
      <c r="I536" s="19">
        <f t="shared" si="122"/>
        <v>828570</v>
      </c>
      <c r="J536" s="19">
        <v>1245883</v>
      </c>
    </row>
    <row r="537" spans="2:10" x14ac:dyDescent="0.2">
      <c r="B537" s="12">
        <v>12459</v>
      </c>
      <c r="C537" t="s">
        <v>474</v>
      </c>
      <c r="E537" s="23">
        <v>0</v>
      </c>
      <c r="F537" s="19">
        <f t="shared" ref="F537" si="126">G537-E537</f>
        <v>190349</v>
      </c>
      <c r="G537" s="43">
        <v>190349</v>
      </c>
      <c r="H537" s="43">
        <v>190349</v>
      </c>
      <c r="I537" s="19">
        <f t="shared" si="122"/>
        <v>0</v>
      </c>
      <c r="J537" s="19">
        <v>0</v>
      </c>
    </row>
    <row r="538" spans="2:10" x14ac:dyDescent="0.2">
      <c r="B538" s="12">
        <v>12468</v>
      </c>
      <c r="C538" s="27" t="s">
        <v>342</v>
      </c>
      <c r="E538" s="37">
        <v>350000</v>
      </c>
      <c r="F538" s="19">
        <f t="shared" ref="F538" si="127">G538-E538</f>
        <v>0</v>
      </c>
      <c r="G538" s="43">
        <v>350000</v>
      </c>
      <c r="H538" s="43">
        <v>329175</v>
      </c>
      <c r="I538" s="19">
        <f t="shared" ref="I538" si="128">G538-H538-J538</f>
        <v>20825</v>
      </c>
      <c r="J538" s="19">
        <v>0</v>
      </c>
    </row>
    <row r="539" spans="2:10" x14ac:dyDescent="0.2">
      <c r="B539" s="12">
        <v>12506</v>
      </c>
      <c r="C539" s="27" t="s">
        <v>446</v>
      </c>
      <c r="E539" s="37">
        <v>468750</v>
      </c>
      <c r="F539" s="19">
        <f t="shared" si="121"/>
        <v>0</v>
      </c>
      <c r="G539" s="43">
        <v>468750</v>
      </c>
      <c r="H539" s="43">
        <v>421069</v>
      </c>
      <c r="I539" s="19">
        <f t="shared" si="122"/>
        <v>47681</v>
      </c>
      <c r="J539" s="19">
        <v>0</v>
      </c>
    </row>
    <row r="540" spans="2:10" x14ac:dyDescent="0.2">
      <c r="B540" s="12">
        <v>12519</v>
      </c>
      <c r="C540" s="27" t="s">
        <v>447</v>
      </c>
      <c r="E540" s="37">
        <v>167029468</v>
      </c>
      <c r="F540" s="19">
        <f t="shared" si="121"/>
        <v>275056</v>
      </c>
      <c r="G540" s="43">
        <v>167304524</v>
      </c>
      <c r="H540" s="43">
        <v>162624943</v>
      </c>
      <c r="I540" s="19">
        <f t="shared" si="122"/>
        <v>4679581</v>
      </c>
      <c r="J540" s="19">
        <v>0</v>
      </c>
    </row>
    <row r="541" spans="2:10" x14ac:dyDescent="0.2">
      <c r="B541" s="12">
        <v>12544</v>
      </c>
      <c r="C541" s="27" t="s">
        <v>382</v>
      </c>
      <c r="E541" s="23">
        <v>19375</v>
      </c>
      <c r="F541" s="19">
        <f t="shared" si="121"/>
        <v>0</v>
      </c>
      <c r="G541" s="43">
        <v>19375</v>
      </c>
      <c r="H541" s="43">
        <v>0</v>
      </c>
      <c r="I541" s="19">
        <f t="shared" si="122"/>
        <v>19375</v>
      </c>
      <c r="J541" s="19">
        <v>0</v>
      </c>
    </row>
    <row r="542" spans="2:10" x14ac:dyDescent="0.2">
      <c r="B542" s="12">
        <v>12547</v>
      </c>
      <c r="C542" s="27" t="s">
        <v>383</v>
      </c>
      <c r="E542" s="23">
        <v>12800000</v>
      </c>
      <c r="F542" s="19">
        <f t="shared" si="121"/>
        <v>-172563</v>
      </c>
      <c r="G542" s="43">
        <v>12627437</v>
      </c>
      <c r="H542" s="43">
        <v>10646338</v>
      </c>
      <c r="I542" s="19">
        <f t="shared" si="122"/>
        <v>1981099</v>
      </c>
      <c r="J542" s="19">
        <v>0</v>
      </c>
    </row>
    <row r="543" spans="2:10" x14ac:dyDescent="0.2">
      <c r="B543" s="12">
        <v>12549</v>
      </c>
      <c r="C543" s="27" t="s">
        <v>384</v>
      </c>
      <c r="E543" s="23">
        <v>339000</v>
      </c>
      <c r="F543" s="19">
        <f t="shared" si="121"/>
        <v>0</v>
      </c>
      <c r="G543" s="43">
        <v>339000</v>
      </c>
      <c r="H543" s="43">
        <v>306000</v>
      </c>
      <c r="I543" s="19">
        <f t="shared" si="122"/>
        <v>33000</v>
      </c>
      <c r="J543" s="19">
        <v>0</v>
      </c>
    </row>
    <row r="544" spans="2:10" x14ac:dyDescent="0.2">
      <c r="B544" s="12">
        <v>12550</v>
      </c>
      <c r="C544" s="27" t="s">
        <v>385</v>
      </c>
      <c r="E544" s="23">
        <v>242479</v>
      </c>
      <c r="F544" s="19">
        <f t="shared" si="121"/>
        <v>0</v>
      </c>
      <c r="G544" s="43">
        <v>242479</v>
      </c>
      <c r="H544" s="43">
        <v>189643</v>
      </c>
      <c r="I544" s="19">
        <f t="shared" si="122"/>
        <v>52836</v>
      </c>
      <c r="J544" s="19">
        <v>0</v>
      </c>
    </row>
    <row r="545" spans="2:10" x14ac:dyDescent="0.2">
      <c r="B545" s="12">
        <v>12551</v>
      </c>
      <c r="C545" s="27" t="s">
        <v>386</v>
      </c>
      <c r="E545" s="37">
        <v>2869949</v>
      </c>
      <c r="F545" s="19">
        <f t="shared" si="121"/>
        <v>0</v>
      </c>
      <c r="G545" s="43">
        <v>2869949</v>
      </c>
      <c r="H545" s="43">
        <v>2592793</v>
      </c>
      <c r="I545" s="19">
        <f t="shared" si="122"/>
        <v>277156</v>
      </c>
      <c r="J545" s="19">
        <v>0</v>
      </c>
    </row>
    <row r="546" spans="2:10" x14ac:dyDescent="0.2">
      <c r="B546" s="12">
        <v>12552</v>
      </c>
      <c r="C546" s="27" t="s">
        <v>387</v>
      </c>
      <c r="E546" s="37">
        <v>9302199</v>
      </c>
      <c r="F546" s="19">
        <f t="shared" si="121"/>
        <v>0</v>
      </c>
      <c r="G546" s="43">
        <v>9302199</v>
      </c>
      <c r="H546" s="43">
        <v>7542731</v>
      </c>
      <c r="I546" s="19">
        <f t="shared" si="122"/>
        <v>1759468</v>
      </c>
      <c r="J546" s="19">
        <v>0</v>
      </c>
    </row>
    <row r="547" spans="2:10" x14ac:dyDescent="0.2">
      <c r="B547" s="12">
        <v>12566</v>
      </c>
      <c r="C547" s="27" t="s">
        <v>416</v>
      </c>
      <c r="E547" s="37">
        <v>5906250</v>
      </c>
      <c r="F547" s="19">
        <f>G547-E547</f>
        <v>0</v>
      </c>
      <c r="G547" s="43">
        <v>5906250</v>
      </c>
      <c r="H547" s="43">
        <v>4291609</v>
      </c>
      <c r="I547" s="19">
        <f t="shared" si="122"/>
        <v>1614641</v>
      </c>
      <c r="J547" s="19">
        <v>0</v>
      </c>
    </row>
    <row r="548" spans="2:10" x14ac:dyDescent="0.2">
      <c r="B548" s="12">
        <v>12567</v>
      </c>
      <c r="C548" s="27" t="s">
        <v>417</v>
      </c>
      <c r="E548" s="37">
        <v>185000</v>
      </c>
      <c r="F548" s="19">
        <f>G548-E548</f>
        <v>0</v>
      </c>
      <c r="G548" s="43">
        <v>185000</v>
      </c>
      <c r="H548" s="43">
        <v>174688</v>
      </c>
      <c r="I548" s="19">
        <f t="shared" si="122"/>
        <v>10312</v>
      </c>
      <c r="J548" s="19">
        <v>0</v>
      </c>
    </row>
    <row r="549" spans="2:10" x14ac:dyDescent="0.2">
      <c r="B549" s="12">
        <v>12568</v>
      </c>
      <c r="C549" s="27" t="s">
        <v>418</v>
      </c>
      <c r="E549" s="37">
        <v>1483909</v>
      </c>
      <c r="F549" s="19">
        <f>G549-E549</f>
        <v>0</v>
      </c>
      <c r="G549" s="43">
        <v>1483909</v>
      </c>
      <c r="H549" s="43">
        <v>1356083</v>
      </c>
      <c r="I549" s="19">
        <f t="shared" si="122"/>
        <v>127826</v>
      </c>
      <c r="J549" s="19">
        <v>0</v>
      </c>
    </row>
    <row r="550" spans="2:10" x14ac:dyDescent="0.2">
      <c r="B550" s="12">
        <v>12587</v>
      </c>
      <c r="C550" s="27" t="s">
        <v>496</v>
      </c>
      <c r="E550" s="37">
        <v>1000000</v>
      </c>
      <c r="F550" s="19">
        <f>G550-E550</f>
        <v>0</v>
      </c>
      <c r="G550" s="43">
        <v>1000000</v>
      </c>
      <c r="H550" s="43">
        <v>288740</v>
      </c>
      <c r="I550" s="19">
        <f t="shared" ref="I550" si="129">G550-H550-J550</f>
        <v>711260</v>
      </c>
      <c r="J550" s="19">
        <v>0</v>
      </c>
    </row>
    <row r="551" spans="2:10" x14ac:dyDescent="0.2">
      <c r="B551" s="12">
        <v>16021</v>
      </c>
      <c r="C551" t="s">
        <v>258</v>
      </c>
      <c r="E551" s="37">
        <v>9992840</v>
      </c>
      <c r="F551" s="19">
        <f t="shared" si="121"/>
        <v>0</v>
      </c>
      <c r="G551" s="43">
        <v>9992840</v>
      </c>
      <c r="H551" s="43">
        <v>9889412</v>
      </c>
      <c r="I551" s="19">
        <f t="shared" si="122"/>
        <v>103428</v>
      </c>
      <c r="J551" s="19">
        <v>0</v>
      </c>
    </row>
    <row r="552" spans="2:10" x14ac:dyDescent="0.2">
      <c r="B552" s="12">
        <v>16062</v>
      </c>
      <c r="C552" t="s">
        <v>259</v>
      </c>
      <c r="E552" s="37">
        <v>1093150</v>
      </c>
      <c r="F552" s="19">
        <f t="shared" si="121"/>
        <v>0</v>
      </c>
      <c r="G552" s="43">
        <v>1093150</v>
      </c>
      <c r="H552" s="43">
        <v>1005062</v>
      </c>
      <c r="I552" s="19">
        <f t="shared" si="122"/>
        <v>88088</v>
      </c>
      <c r="J552" s="19">
        <v>0</v>
      </c>
    </row>
    <row r="553" spans="2:10" x14ac:dyDescent="0.2">
      <c r="B553" s="12">
        <v>16110</v>
      </c>
      <c r="C553" t="s">
        <v>261</v>
      </c>
      <c r="E553" s="37">
        <v>8161914</v>
      </c>
      <c r="F553" s="19">
        <f t="shared" si="121"/>
        <v>0</v>
      </c>
      <c r="G553" s="43">
        <v>8161914</v>
      </c>
      <c r="H553" s="43">
        <v>7990104</v>
      </c>
      <c r="I553" s="19">
        <f t="shared" si="122"/>
        <v>171810</v>
      </c>
      <c r="J553" s="19">
        <v>0</v>
      </c>
    </row>
    <row r="554" spans="2:10" x14ac:dyDescent="0.2">
      <c r="B554" s="12">
        <v>16201</v>
      </c>
      <c r="C554" t="s">
        <v>336</v>
      </c>
      <c r="E554" s="37">
        <v>715300</v>
      </c>
      <c r="F554" s="19">
        <f t="shared" si="121"/>
        <v>-90250</v>
      </c>
      <c r="G554" s="43">
        <v>625050</v>
      </c>
      <c r="H554" s="43">
        <v>577606</v>
      </c>
      <c r="I554" s="19">
        <f t="shared" si="122"/>
        <v>47444</v>
      </c>
      <c r="J554" s="19">
        <v>0</v>
      </c>
    </row>
    <row r="555" spans="2:10" x14ac:dyDescent="0.2">
      <c r="B555" s="12">
        <v>16211</v>
      </c>
      <c r="C555" t="s">
        <v>347</v>
      </c>
      <c r="E555" s="37">
        <v>2354000</v>
      </c>
      <c r="F555" s="19">
        <f t="shared" si="121"/>
        <v>968</v>
      </c>
      <c r="G555" s="43">
        <v>2354968</v>
      </c>
      <c r="H555" s="43">
        <v>2348741</v>
      </c>
      <c r="I555" s="19">
        <f t="shared" si="122"/>
        <v>6227</v>
      </c>
      <c r="J555" s="19">
        <v>0</v>
      </c>
    </row>
    <row r="556" spans="2:10" x14ac:dyDescent="0.2">
      <c r="B556" s="12">
        <v>16212</v>
      </c>
      <c r="C556" s="27" t="s">
        <v>448</v>
      </c>
      <c r="E556" s="37">
        <v>4326300</v>
      </c>
      <c r="F556" s="19">
        <f t="shared" si="121"/>
        <v>38788</v>
      </c>
      <c r="G556" s="43">
        <v>4365088</v>
      </c>
      <c r="H556" s="43">
        <v>4364951</v>
      </c>
      <c r="I556" s="19">
        <f t="shared" si="122"/>
        <v>137</v>
      </c>
      <c r="J556" s="19">
        <v>0</v>
      </c>
    </row>
    <row r="557" spans="2:10" x14ac:dyDescent="0.2">
      <c r="B557" s="12">
        <v>17017</v>
      </c>
      <c r="C557" t="s">
        <v>262</v>
      </c>
      <c r="E557" s="37">
        <v>11017600</v>
      </c>
      <c r="F557" s="19">
        <f t="shared" si="121"/>
        <v>0</v>
      </c>
      <c r="G557" s="43">
        <v>11017600</v>
      </c>
      <c r="H557" s="43">
        <v>11017600</v>
      </c>
      <c r="I557" s="19">
        <f t="shared" si="122"/>
        <v>0</v>
      </c>
      <c r="J557" s="19">
        <v>0</v>
      </c>
    </row>
    <row r="558" spans="2:10" x14ac:dyDescent="0.2">
      <c r="B558" s="12">
        <v>17027</v>
      </c>
      <c r="C558" t="s">
        <v>263</v>
      </c>
      <c r="E558" s="37">
        <v>23329451</v>
      </c>
      <c r="F558" s="19">
        <f t="shared" si="121"/>
        <v>6916</v>
      </c>
      <c r="G558" s="43">
        <v>23336367</v>
      </c>
      <c r="H558" s="43">
        <v>22336353</v>
      </c>
      <c r="I558" s="19">
        <f t="shared" si="122"/>
        <v>1000014</v>
      </c>
      <c r="J558" s="19">
        <v>0</v>
      </c>
    </row>
    <row r="559" spans="2:10" x14ac:dyDescent="0.2">
      <c r="B559" s="12">
        <v>17030</v>
      </c>
      <c r="C559" t="s">
        <v>264</v>
      </c>
      <c r="E559" s="37">
        <v>21035200</v>
      </c>
      <c r="F559" s="19">
        <f t="shared" si="121"/>
        <v>-1031760</v>
      </c>
      <c r="G559" s="43">
        <v>20003440</v>
      </c>
      <c r="H559" s="43">
        <v>19999328</v>
      </c>
      <c r="I559" s="19">
        <f t="shared" si="122"/>
        <v>4112</v>
      </c>
      <c r="J559" s="19">
        <v>0</v>
      </c>
    </row>
    <row r="560" spans="2:10" x14ac:dyDescent="0.2">
      <c r="B560" s="12">
        <v>17034</v>
      </c>
      <c r="C560" t="s">
        <v>308</v>
      </c>
      <c r="E560" s="37">
        <v>3867750</v>
      </c>
      <c r="F560" s="19">
        <f t="shared" si="121"/>
        <v>0</v>
      </c>
      <c r="G560" s="43">
        <v>3867750</v>
      </c>
      <c r="H560" s="43">
        <v>3618668</v>
      </c>
      <c r="I560" s="19">
        <f t="shared" si="122"/>
        <v>249082</v>
      </c>
      <c r="J560" s="19">
        <v>0</v>
      </c>
    </row>
    <row r="561" spans="1:10" x14ac:dyDescent="0.2">
      <c r="B561" s="12">
        <v>17041</v>
      </c>
      <c r="C561" t="s">
        <v>265</v>
      </c>
      <c r="E561" s="37">
        <f>2155833601+9244296</f>
        <v>2165077897</v>
      </c>
      <c r="F561" s="19">
        <f t="shared" si="121"/>
        <v>-665315</v>
      </c>
      <c r="G561" s="43">
        <v>2164412582</v>
      </c>
      <c r="H561" s="43">
        <v>2150764753</v>
      </c>
      <c r="I561" s="19">
        <f t="shared" si="122"/>
        <v>8422809</v>
      </c>
      <c r="J561" s="19">
        <v>5225020</v>
      </c>
    </row>
    <row r="562" spans="1:10" x14ac:dyDescent="0.2">
      <c r="B562" s="12">
        <v>17042</v>
      </c>
      <c r="C562" t="s">
        <v>266</v>
      </c>
      <c r="E562" s="37">
        <v>2991130</v>
      </c>
      <c r="F562" s="19">
        <f t="shared" si="121"/>
        <v>-38788</v>
      </c>
      <c r="G562" s="43">
        <v>2952342</v>
      </c>
      <c r="H562" s="43">
        <v>2930273</v>
      </c>
      <c r="I562" s="19">
        <f t="shared" si="122"/>
        <v>22069</v>
      </c>
      <c r="J562" s="19">
        <v>0</v>
      </c>
    </row>
    <row r="563" spans="1:10" x14ac:dyDescent="0.2">
      <c r="B563" s="12">
        <v>17043</v>
      </c>
      <c r="C563" t="s">
        <v>267</v>
      </c>
      <c r="E563" s="37">
        <f>43747208+250000</f>
        <v>43997208</v>
      </c>
      <c r="F563" s="19">
        <f t="shared" si="121"/>
        <v>0</v>
      </c>
      <c r="G563" s="43">
        <v>43997208</v>
      </c>
      <c r="H563" s="43">
        <v>42031867</v>
      </c>
      <c r="I563" s="19">
        <f t="shared" si="122"/>
        <v>0</v>
      </c>
      <c r="J563" s="19">
        <v>1965341</v>
      </c>
    </row>
    <row r="564" spans="1:10" x14ac:dyDescent="0.2">
      <c r="B564" s="12">
        <v>17044</v>
      </c>
      <c r="C564" t="s">
        <v>198</v>
      </c>
      <c r="E564" s="37">
        <v>229330</v>
      </c>
      <c r="F564" s="19">
        <f t="shared" si="121"/>
        <v>0</v>
      </c>
      <c r="G564" s="43">
        <v>229330</v>
      </c>
      <c r="H564" s="43">
        <v>216462</v>
      </c>
      <c r="I564" s="19">
        <f t="shared" si="122"/>
        <v>12868</v>
      </c>
      <c r="J564" s="19">
        <v>0</v>
      </c>
    </row>
    <row r="565" spans="1:10" x14ac:dyDescent="0.2">
      <c r="B565" s="12">
        <v>17045</v>
      </c>
      <c r="C565" t="s">
        <v>268</v>
      </c>
      <c r="E565" s="37">
        <v>7164885</v>
      </c>
      <c r="F565" s="19">
        <f t="shared" si="121"/>
        <v>-7980</v>
      </c>
      <c r="G565" s="43">
        <v>7156905</v>
      </c>
      <c r="H565" s="43">
        <v>6810849</v>
      </c>
      <c r="I565" s="19">
        <f t="shared" si="122"/>
        <v>346056</v>
      </c>
      <c r="J565" s="19">
        <v>0</v>
      </c>
    </row>
    <row r="566" spans="1:10" x14ac:dyDescent="0.2">
      <c r="B566" s="12">
        <v>17046</v>
      </c>
      <c r="C566" t="s">
        <v>269</v>
      </c>
      <c r="E566" s="37">
        <v>2379962</v>
      </c>
      <c r="F566" s="19">
        <f t="shared" si="121"/>
        <v>0</v>
      </c>
      <c r="G566" s="43">
        <v>2379962</v>
      </c>
      <c r="H566" s="43">
        <v>2378038</v>
      </c>
      <c r="I566" s="19">
        <f t="shared" si="122"/>
        <v>1924</v>
      </c>
      <c r="J566" s="19">
        <v>0</v>
      </c>
    </row>
    <row r="567" spans="1:10" x14ac:dyDescent="0.2">
      <c r="B567" s="12">
        <v>17047</v>
      </c>
      <c r="C567" t="s">
        <v>270</v>
      </c>
      <c r="E567" s="37">
        <v>139805731</v>
      </c>
      <c r="F567" s="19">
        <f t="shared" si="121"/>
        <v>172563</v>
      </c>
      <c r="G567" s="43">
        <v>139978294</v>
      </c>
      <c r="H567" s="43">
        <v>139843559</v>
      </c>
      <c r="I567" s="19">
        <f t="shared" si="122"/>
        <v>134735</v>
      </c>
      <c r="J567" s="19">
        <v>0</v>
      </c>
    </row>
    <row r="568" spans="1:10" x14ac:dyDescent="0.2">
      <c r="B568" s="12">
        <v>17049</v>
      </c>
      <c r="C568" t="s">
        <v>271</v>
      </c>
      <c r="E568" s="37">
        <v>3451500</v>
      </c>
      <c r="F568" s="19">
        <f t="shared" si="121"/>
        <v>0</v>
      </c>
      <c r="G568" s="43">
        <v>3451500</v>
      </c>
      <c r="H568" s="43">
        <v>3416985</v>
      </c>
      <c r="I568" s="19">
        <f t="shared" si="122"/>
        <v>34515</v>
      </c>
      <c r="J568" s="19">
        <v>0</v>
      </c>
    </row>
    <row r="569" spans="1:10" x14ac:dyDescent="0.2">
      <c r="B569" s="12">
        <v>17052</v>
      </c>
      <c r="C569" t="s">
        <v>272</v>
      </c>
      <c r="E569" s="37">
        <v>2839805</v>
      </c>
      <c r="F569" s="19">
        <f t="shared" si="121"/>
        <v>-56796</v>
      </c>
      <c r="G569" s="43">
        <v>2783009</v>
      </c>
      <c r="H569" s="43">
        <v>2769009</v>
      </c>
      <c r="I569" s="19">
        <f t="shared" si="122"/>
        <v>14000</v>
      </c>
      <c r="J569" s="19">
        <v>0</v>
      </c>
    </row>
    <row r="570" spans="1:10" x14ac:dyDescent="0.2">
      <c r="B570" s="12">
        <v>17053</v>
      </c>
      <c r="C570" t="s">
        <v>273</v>
      </c>
      <c r="E570" s="37">
        <v>38296250</v>
      </c>
      <c r="F570" s="19">
        <f t="shared" si="121"/>
        <v>0</v>
      </c>
      <c r="G570" s="43">
        <v>38296250</v>
      </c>
      <c r="H570" s="43">
        <v>35160537</v>
      </c>
      <c r="I570" s="19">
        <f t="shared" si="122"/>
        <v>3135713</v>
      </c>
      <c r="J570" s="19">
        <v>0</v>
      </c>
    </row>
    <row r="571" spans="1:10" x14ac:dyDescent="0.2">
      <c r="B571" s="12">
        <v>17057</v>
      </c>
      <c r="C571" t="s">
        <v>274</v>
      </c>
      <c r="E571" s="37">
        <v>328419980</v>
      </c>
      <c r="F571" s="19">
        <f t="shared" si="121"/>
        <v>165315</v>
      </c>
      <c r="G571" s="43">
        <v>328585295</v>
      </c>
      <c r="H571" s="43">
        <v>318723292</v>
      </c>
      <c r="I571" s="19">
        <f t="shared" si="122"/>
        <v>9862003</v>
      </c>
      <c r="J571" s="19">
        <v>0</v>
      </c>
    </row>
    <row r="572" spans="1:10" x14ac:dyDescent="0.2">
      <c r="B572" s="12">
        <v>17084</v>
      </c>
      <c r="C572" t="s">
        <v>85</v>
      </c>
      <c r="E572" s="23">
        <v>5363286</v>
      </c>
      <c r="F572" s="19">
        <f t="shared" si="121"/>
        <v>-190349</v>
      </c>
      <c r="G572" s="43">
        <v>5172937</v>
      </c>
      <c r="H572" s="43">
        <v>5095123</v>
      </c>
      <c r="I572" s="19">
        <f t="shared" si="122"/>
        <v>77814</v>
      </c>
      <c r="J572" s="19">
        <v>0</v>
      </c>
    </row>
    <row r="573" spans="1:10" x14ac:dyDescent="0.2">
      <c r="A573" s="34" t="s">
        <v>454</v>
      </c>
      <c r="C573" s="5" t="s">
        <v>96</v>
      </c>
      <c r="E573" s="22">
        <f t="shared" ref="E573:J573" si="130">SUM(E519:E572)</f>
        <v>3085598016</v>
      </c>
      <c r="F573" s="22">
        <f t="shared" si="130"/>
        <v>56</v>
      </c>
      <c r="G573" s="22">
        <f t="shared" si="130"/>
        <v>3085598072</v>
      </c>
      <c r="H573" s="22">
        <f t="shared" si="130"/>
        <v>3033464353</v>
      </c>
      <c r="I573" s="22">
        <f t="shared" si="130"/>
        <v>43097475</v>
      </c>
      <c r="J573" s="22">
        <f t="shared" si="130"/>
        <v>9036244</v>
      </c>
    </row>
    <row r="574" spans="1:10" x14ac:dyDescent="0.2">
      <c r="G574" s="1"/>
      <c r="H574" s="1"/>
    </row>
    <row r="575" spans="1:10" ht="15.75" x14ac:dyDescent="0.25">
      <c r="B575" s="6" t="s">
        <v>419</v>
      </c>
      <c r="D575" s="6"/>
      <c r="G575" s="1"/>
      <c r="H575" s="1"/>
    </row>
    <row r="576" spans="1:10" x14ac:dyDescent="0.2">
      <c r="B576" s="12">
        <v>10010</v>
      </c>
      <c r="C576" t="s">
        <v>119</v>
      </c>
      <c r="E576" s="37">
        <v>8785880</v>
      </c>
      <c r="F576" s="19">
        <f>G576-E576</f>
        <v>-403067</v>
      </c>
      <c r="G576" s="43">
        <v>8382813</v>
      </c>
      <c r="H576" s="43">
        <v>7792358</v>
      </c>
      <c r="I576" s="19">
        <f t="shared" ref="I576:I592" si="131">G576-H576-J576</f>
        <v>590455</v>
      </c>
      <c r="J576" s="19">
        <v>0</v>
      </c>
    </row>
    <row r="577" spans="2:10" x14ac:dyDescent="0.2">
      <c r="B577" s="12">
        <v>10020</v>
      </c>
      <c r="C577" t="s">
        <v>120</v>
      </c>
      <c r="E577" s="37">
        <f>349943+429818</f>
        <v>779761</v>
      </c>
      <c r="F577" s="19">
        <f t="shared" ref="F577:F590" si="132">G577-E577</f>
        <v>236000</v>
      </c>
      <c r="G577" s="43">
        <v>1015761</v>
      </c>
      <c r="H577" s="43">
        <v>970423</v>
      </c>
      <c r="I577" s="19">
        <f t="shared" si="131"/>
        <v>45338</v>
      </c>
      <c r="J577" s="19">
        <v>0</v>
      </c>
    </row>
    <row r="578" spans="2:10" hidden="1" x14ac:dyDescent="0.2">
      <c r="B578" s="12">
        <v>10050</v>
      </c>
      <c r="C578" t="s">
        <v>121</v>
      </c>
      <c r="E578" s="37">
        <v>0</v>
      </c>
      <c r="F578" s="19">
        <f t="shared" si="132"/>
        <v>0</v>
      </c>
      <c r="G578" s="24">
        <v>0</v>
      </c>
      <c r="H578" s="21">
        <v>0</v>
      </c>
      <c r="I578" s="19">
        <f t="shared" si="131"/>
        <v>0</v>
      </c>
      <c r="J578" s="19">
        <v>0</v>
      </c>
    </row>
    <row r="579" spans="2:10" x14ac:dyDescent="0.2">
      <c r="B579" s="12">
        <v>12042</v>
      </c>
      <c r="C579" s="27" t="s">
        <v>41</v>
      </c>
      <c r="E579" s="37">
        <v>11206751</v>
      </c>
      <c r="F579" s="19">
        <f t="shared" si="132"/>
        <v>112067</v>
      </c>
      <c r="G579" s="43">
        <v>11318818</v>
      </c>
      <c r="H579" s="43">
        <v>11092651</v>
      </c>
      <c r="I579" s="19">
        <f t="shared" si="131"/>
        <v>226167</v>
      </c>
      <c r="J579" s="19">
        <v>0</v>
      </c>
    </row>
    <row r="580" spans="2:10" x14ac:dyDescent="0.2">
      <c r="B580" s="12">
        <v>12113</v>
      </c>
      <c r="C580" s="27" t="s">
        <v>253</v>
      </c>
      <c r="E580" s="37">
        <v>10840145</v>
      </c>
      <c r="F580" s="19">
        <f t="shared" si="132"/>
        <v>-141012</v>
      </c>
      <c r="G580" s="43">
        <v>10699133</v>
      </c>
      <c r="H580" s="43">
        <v>10396082</v>
      </c>
      <c r="I580" s="19">
        <f t="shared" si="131"/>
        <v>303051</v>
      </c>
      <c r="J580" s="19">
        <v>0</v>
      </c>
    </row>
    <row r="581" spans="2:10" x14ac:dyDescent="0.2">
      <c r="B581" s="12">
        <v>12192</v>
      </c>
      <c r="C581" s="27" t="s">
        <v>210</v>
      </c>
      <c r="E581" s="37">
        <v>24686804</v>
      </c>
      <c r="F581" s="19">
        <f t="shared" ref="F581" si="133">G581-E581</f>
        <v>6300000</v>
      </c>
      <c r="G581" s="43">
        <v>30986804</v>
      </c>
      <c r="H581" s="43">
        <v>30930270</v>
      </c>
      <c r="I581" s="19">
        <f t="shared" ref="I581" si="134">G581-H581-J581</f>
        <v>56534</v>
      </c>
      <c r="J581" s="19">
        <v>0</v>
      </c>
    </row>
    <row r="582" spans="2:10" x14ac:dyDescent="0.2">
      <c r="B582" s="12">
        <v>12495</v>
      </c>
      <c r="C582" s="27" t="s">
        <v>22</v>
      </c>
      <c r="E582" s="1">
        <v>703125</v>
      </c>
      <c r="F582" s="19">
        <f t="shared" si="132"/>
        <v>0</v>
      </c>
      <c r="G582" s="43">
        <v>703125</v>
      </c>
      <c r="H582" s="43">
        <v>659540</v>
      </c>
      <c r="I582" s="19">
        <f t="shared" si="131"/>
        <v>43585</v>
      </c>
      <c r="J582" s="19">
        <v>0</v>
      </c>
    </row>
    <row r="583" spans="2:10" x14ac:dyDescent="0.2">
      <c r="B583" s="12">
        <v>12496</v>
      </c>
      <c r="C583" s="27" t="s">
        <v>23</v>
      </c>
      <c r="E583" s="1">
        <v>140625</v>
      </c>
      <c r="F583" s="19">
        <f t="shared" si="132"/>
        <v>0</v>
      </c>
      <c r="G583" s="43">
        <v>140625</v>
      </c>
      <c r="H583" s="43">
        <v>133302</v>
      </c>
      <c r="I583" s="19">
        <f t="shared" si="131"/>
        <v>7323</v>
      </c>
      <c r="J583" s="19">
        <v>0</v>
      </c>
    </row>
    <row r="584" spans="2:10" x14ac:dyDescent="0.2">
      <c r="B584" s="12">
        <v>12520</v>
      </c>
      <c r="C584" s="27" t="s">
        <v>5</v>
      </c>
      <c r="E584" s="1">
        <v>18701942</v>
      </c>
      <c r="F584" s="19">
        <f t="shared" si="132"/>
        <v>-400000</v>
      </c>
      <c r="G584" s="43">
        <v>18301942</v>
      </c>
      <c r="H584" s="43">
        <v>16999688</v>
      </c>
      <c r="I584" s="19">
        <f t="shared" si="131"/>
        <v>1302254</v>
      </c>
      <c r="J584" s="19">
        <v>0</v>
      </c>
    </row>
    <row r="585" spans="2:10" x14ac:dyDescent="0.2">
      <c r="B585" s="12">
        <v>12569</v>
      </c>
      <c r="C585" s="27" t="s">
        <v>6</v>
      </c>
      <c r="E585" s="1">
        <v>445312</v>
      </c>
      <c r="F585" s="19">
        <f t="shared" si="132"/>
        <v>0</v>
      </c>
      <c r="G585" s="43">
        <v>445312</v>
      </c>
      <c r="H585" s="43">
        <v>438938</v>
      </c>
      <c r="I585" s="19">
        <f t="shared" si="131"/>
        <v>6374</v>
      </c>
      <c r="J585" s="19">
        <v>0</v>
      </c>
    </row>
    <row r="586" spans="2:10" x14ac:dyDescent="0.2">
      <c r="B586" s="12">
        <v>16101</v>
      </c>
      <c r="C586" s="27" t="s">
        <v>260</v>
      </c>
      <c r="E586" s="1">
        <v>5630593</v>
      </c>
      <c r="F586" s="19">
        <f t="shared" si="132"/>
        <v>0</v>
      </c>
      <c r="G586" s="43">
        <v>5630593</v>
      </c>
      <c r="H586" s="43">
        <v>5609002</v>
      </c>
      <c r="I586" s="19">
        <f t="shared" si="131"/>
        <v>21591</v>
      </c>
      <c r="J586" s="19">
        <v>0</v>
      </c>
    </row>
    <row r="587" spans="2:10" x14ac:dyDescent="0.2">
      <c r="B587" s="12">
        <v>16147</v>
      </c>
      <c r="C587" s="27" t="s">
        <v>65</v>
      </c>
      <c r="E587" s="1">
        <v>120930084</v>
      </c>
      <c r="F587" s="19">
        <f t="shared" si="132"/>
        <v>2900000</v>
      </c>
      <c r="G587" s="43">
        <v>123830084</v>
      </c>
      <c r="H587" s="43">
        <v>123830082</v>
      </c>
      <c r="I587" s="19">
        <f t="shared" si="131"/>
        <v>2</v>
      </c>
      <c r="J587" s="19">
        <v>0</v>
      </c>
    </row>
    <row r="588" spans="2:10" x14ac:dyDescent="0.2">
      <c r="B588" s="12">
        <v>16158</v>
      </c>
      <c r="C588" s="27" t="s">
        <v>247</v>
      </c>
      <c r="E588" s="1">
        <f>3107472+195268</f>
        <v>3302740</v>
      </c>
      <c r="F588" s="19">
        <f t="shared" si="132"/>
        <v>55000</v>
      </c>
      <c r="G588" s="43">
        <v>3357740</v>
      </c>
      <c r="H588" s="43">
        <v>2624268</v>
      </c>
      <c r="I588" s="19">
        <f t="shared" si="131"/>
        <v>574470</v>
      </c>
      <c r="J588" s="19">
        <v>159002</v>
      </c>
    </row>
    <row r="589" spans="2:10" x14ac:dyDescent="0.2">
      <c r="B589" s="12">
        <v>16202</v>
      </c>
      <c r="C589" s="27" t="s">
        <v>337</v>
      </c>
      <c r="E589" s="37">
        <v>693875</v>
      </c>
      <c r="F589" s="19">
        <f t="shared" si="132"/>
        <v>0</v>
      </c>
      <c r="G589" s="43">
        <v>693875</v>
      </c>
      <c r="H589" s="43">
        <v>648824</v>
      </c>
      <c r="I589" s="19">
        <f t="shared" si="131"/>
        <v>45051</v>
      </c>
      <c r="J589" s="19">
        <v>0</v>
      </c>
    </row>
    <row r="590" spans="2:10" x14ac:dyDescent="0.2">
      <c r="B590" s="12">
        <v>16265</v>
      </c>
      <c r="C590" s="27" t="s">
        <v>497</v>
      </c>
      <c r="E590" s="37">
        <v>1300000</v>
      </c>
      <c r="F590" s="19">
        <f t="shared" si="132"/>
        <v>-500000</v>
      </c>
      <c r="G590" s="43">
        <v>800000</v>
      </c>
      <c r="H590" s="43">
        <v>732937</v>
      </c>
      <c r="I590" s="19">
        <f t="shared" si="131"/>
        <v>67063</v>
      </c>
      <c r="J590" s="19"/>
    </row>
    <row r="591" spans="2:10" x14ac:dyDescent="0.2">
      <c r="B591" s="12">
        <v>17097</v>
      </c>
      <c r="C591" s="27" t="s">
        <v>7</v>
      </c>
      <c r="E591" s="37">
        <f>4111135+300000</f>
        <v>4411135</v>
      </c>
      <c r="F591" s="19">
        <f>G591-E591</f>
        <v>0</v>
      </c>
      <c r="G591" s="43">
        <v>4411135</v>
      </c>
      <c r="H591" s="43">
        <v>3654271</v>
      </c>
      <c r="I591" s="19">
        <f t="shared" si="131"/>
        <v>756864</v>
      </c>
      <c r="J591" s="19">
        <v>0</v>
      </c>
    </row>
    <row r="592" spans="2:10" x14ac:dyDescent="0.2">
      <c r="B592" s="12">
        <v>17101</v>
      </c>
      <c r="C592" s="27" t="s">
        <v>247</v>
      </c>
      <c r="E592" s="1">
        <f>83399834+1000000</f>
        <v>84399834</v>
      </c>
      <c r="F592" s="19">
        <f>G592-E592</f>
        <v>-1858988</v>
      </c>
      <c r="G592" s="43">
        <v>82540846</v>
      </c>
      <c r="H592" s="43">
        <v>81612123</v>
      </c>
      <c r="I592" s="19">
        <f t="shared" si="131"/>
        <v>0</v>
      </c>
      <c r="J592" s="19">
        <v>928723</v>
      </c>
    </row>
    <row r="593" spans="1:10" x14ac:dyDescent="0.2">
      <c r="A593" s="34" t="s">
        <v>454</v>
      </c>
      <c r="C593" s="5" t="s">
        <v>96</v>
      </c>
      <c r="E593" s="8">
        <f t="shared" ref="E593:J593" si="135">SUM(E576:E592)</f>
        <v>296958606</v>
      </c>
      <c r="F593" s="8">
        <f t="shared" si="135"/>
        <v>6300000</v>
      </c>
      <c r="G593" s="8">
        <f t="shared" si="135"/>
        <v>303258606</v>
      </c>
      <c r="H593" s="8">
        <f t="shared" si="135"/>
        <v>298124759</v>
      </c>
      <c r="I593" s="8">
        <f t="shared" si="135"/>
        <v>4046122</v>
      </c>
      <c r="J593" s="8">
        <f t="shared" si="135"/>
        <v>1087725</v>
      </c>
    </row>
    <row r="594" spans="1:10" x14ac:dyDescent="0.2">
      <c r="G594" s="1"/>
      <c r="H594" s="1"/>
    </row>
    <row r="595" spans="1:10" ht="15.75" x14ac:dyDescent="0.25">
      <c r="B595" s="6" t="s">
        <v>276</v>
      </c>
      <c r="D595" s="6"/>
      <c r="G595" s="1"/>
      <c r="H595" s="1"/>
    </row>
    <row r="596" spans="1:10" x14ac:dyDescent="0.2">
      <c r="B596" s="12">
        <v>10010</v>
      </c>
      <c r="C596" t="s">
        <v>119</v>
      </c>
      <c r="E596" s="38">
        <v>5374203</v>
      </c>
      <c r="F596" s="19">
        <f t="shared" ref="F596:F606" si="136">G596-E596</f>
        <v>0</v>
      </c>
      <c r="G596" s="43">
        <v>5374203</v>
      </c>
      <c r="H596" s="43">
        <v>5154892</v>
      </c>
      <c r="I596" s="19">
        <f t="shared" ref="I596:I606" si="137">G596-H596-J596</f>
        <v>219311</v>
      </c>
      <c r="J596" s="19">
        <v>0</v>
      </c>
    </row>
    <row r="597" spans="1:10" x14ac:dyDescent="0.2">
      <c r="B597" s="12">
        <v>10020</v>
      </c>
      <c r="C597" t="s">
        <v>120</v>
      </c>
      <c r="E597" s="38">
        <v>644128</v>
      </c>
      <c r="F597" s="19">
        <f t="shared" si="136"/>
        <v>0</v>
      </c>
      <c r="G597" s="43">
        <v>644128</v>
      </c>
      <c r="H597" s="43">
        <v>598845</v>
      </c>
      <c r="I597" s="19">
        <f t="shared" si="137"/>
        <v>45283</v>
      </c>
      <c r="J597" s="19">
        <v>0</v>
      </c>
    </row>
    <row r="598" spans="1:10" hidden="1" x14ac:dyDescent="0.2">
      <c r="B598" s="12">
        <v>10050</v>
      </c>
      <c r="C598" t="s">
        <v>121</v>
      </c>
      <c r="E598" s="38">
        <v>0</v>
      </c>
      <c r="F598" s="19">
        <f t="shared" si="136"/>
        <v>0</v>
      </c>
      <c r="G598" s="24">
        <v>0</v>
      </c>
      <c r="H598" s="21">
        <v>0</v>
      </c>
      <c r="I598" s="19">
        <f t="shared" si="137"/>
        <v>0</v>
      </c>
      <c r="J598" s="19">
        <v>0</v>
      </c>
    </row>
    <row r="599" spans="1:10" x14ac:dyDescent="0.2">
      <c r="B599" s="12">
        <v>12061</v>
      </c>
      <c r="C599" t="s">
        <v>277</v>
      </c>
      <c r="E599" s="38">
        <v>1865494</v>
      </c>
      <c r="F599" s="19">
        <f t="shared" si="136"/>
        <v>0</v>
      </c>
      <c r="G599" s="43">
        <v>1865494</v>
      </c>
      <c r="H599" s="43">
        <v>1697270</v>
      </c>
      <c r="I599" s="19">
        <f t="shared" si="137"/>
        <v>168224</v>
      </c>
      <c r="J599" s="19">
        <v>0</v>
      </c>
    </row>
    <row r="600" spans="1:10" x14ac:dyDescent="0.2">
      <c r="B600" s="12">
        <v>12104</v>
      </c>
      <c r="C600" t="s">
        <v>278</v>
      </c>
      <c r="E600" s="38">
        <v>282393</v>
      </c>
      <c r="F600" s="19">
        <f t="shared" si="136"/>
        <v>0</v>
      </c>
      <c r="G600" s="43">
        <v>282393</v>
      </c>
      <c r="H600" s="43">
        <v>279431</v>
      </c>
      <c r="I600" s="19">
        <f t="shared" si="137"/>
        <v>2962</v>
      </c>
      <c r="J600" s="19">
        <v>0</v>
      </c>
    </row>
    <row r="601" spans="1:10" x14ac:dyDescent="0.2">
      <c r="B601" s="12">
        <v>12172</v>
      </c>
      <c r="C601" t="s">
        <v>279</v>
      </c>
      <c r="E601" s="38">
        <v>737431</v>
      </c>
      <c r="F601" s="19">
        <f t="shared" si="136"/>
        <v>0</v>
      </c>
      <c r="G601" s="43">
        <v>737431</v>
      </c>
      <c r="H601" s="43">
        <v>671062</v>
      </c>
      <c r="I601" s="19">
        <f t="shared" si="137"/>
        <v>66369</v>
      </c>
      <c r="J601" s="19">
        <v>0</v>
      </c>
    </row>
    <row r="602" spans="1:10" x14ac:dyDescent="0.2">
      <c r="B602" s="12">
        <v>12420</v>
      </c>
      <c r="C602" t="s">
        <v>338</v>
      </c>
      <c r="E602" s="38">
        <v>169219</v>
      </c>
      <c r="F602" s="19">
        <f t="shared" si="136"/>
        <v>0</v>
      </c>
      <c r="G602" s="43">
        <v>169219</v>
      </c>
      <c r="H602" s="43">
        <v>152637</v>
      </c>
      <c r="I602" s="19">
        <f t="shared" si="137"/>
        <v>16582</v>
      </c>
      <c r="J602" s="19">
        <v>0</v>
      </c>
    </row>
    <row r="603" spans="1:10" x14ac:dyDescent="0.2">
      <c r="B603" s="12">
        <v>16022</v>
      </c>
      <c r="C603" t="s">
        <v>280</v>
      </c>
      <c r="E603" s="38">
        <v>185844</v>
      </c>
      <c r="F603" s="19">
        <f t="shared" si="136"/>
        <v>0</v>
      </c>
      <c r="G603" s="43">
        <v>185844</v>
      </c>
      <c r="H603" s="43">
        <v>185844</v>
      </c>
      <c r="I603" s="19">
        <f t="shared" si="137"/>
        <v>0</v>
      </c>
      <c r="J603" s="19">
        <v>0</v>
      </c>
    </row>
    <row r="604" spans="1:10" x14ac:dyDescent="0.2">
      <c r="B604" s="12">
        <v>17003</v>
      </c>
      <c r="C604" t="s">
        <v>281</v>
      </c>
      <c r="E604" s="38">
        <v>190846</v>
      </c>
      <c r="F604" s="19">
        <f t="shared" si="136"/>
        <v>0</v>
      </c>
      <c r="G604" s="43">
        <v>190846</v>
      </c>
      <c r="H604" s="43">
        <v>179396</v>
      </c>
      <c r="I604" s="19">
        <f t="shared" si="137"/>
        <v>11450</v>
      </c>
      <c r="J604" s="19">
        <v>0</v>
      </c>
    </row>
    <row r="605" spans="1:10" x14ac:dyDescent="0.2">
      <c r="B605" s="12">
        <v>17010</v>
      </c>
      <c r="C605" t="s">
        <v>282</v>
      </c>
      <c r="E605" s="38">
        <v>900000</v>
      </c>
      <c r="F605" s="19">
        <f t="shared" si="136"/>
        <v>0</v>
      </c>
      <c r="G605" s="43">
        <v>900000</v>
      </c>
      <c r="H605" s="43">
        <v>837540</v>
      </c>
      <c r="I605" s="19">
        <f t="shared" si="137"/>
        <v>62460</v>
      </c>
      <c r="J605" s="19">
        <v>0</v>
      </c>
    </row>
    <row r="606" spans="1:10" x14ac:dyDescent="0.2">
      <c r="B606" s="12">
        <v>17069</v>
      </c>
      <c r="C606" t="s">
        <v>390</v>
      </c>
      <c r="E606" s="23">
        <v>1921643</v>
      </c>
      <c r="F606" s="19">
        <f t="shared" si="136"/>
        <v>0</v>
      </c>
      <c r="G606" s="43">
        <v>1921643</v>
      </c>
      <c r="H606" s="43">
        <v>1762129</v>
      </c>
      <c r="I606" s="19">
        <f t="shared" si="137"/>
        <v>159514</v>
      </c>
      <c r="J606" s="19">
        <v>0</v>
      </c>
    </row>
    <row r="607" spans="1:10" x14ac:dyDescent="0.2">
      <c r="A607" s="34" t="s">
        <v>454</v>
      </c>
      <c r="C607" s="5" t="s">
        <v>96</v>
      </c>
      <c r="E607" s="22">
        <f t="shared" ref="E607:J607" si="138">SUM(E596:E606)</f>
        <v>12271201</v>
      </c>
      <c r="F607" s="22">
        <f t="shared" si="138"/>
        <v>0</v>
      </c>
      <c r="G607" s="22">
        <f t="shared" si="138"/>
        <v>12271201</v>
      </c>
      <c r="H607" s="22">
        <f t="shared" si="138"/>
        <v>11519046</v>
      </c>
      <c r="I607" s="22">
        <f t="shared" si="138"/>
        <v>752155</v>
      </c>
      <c r="J607" s="22">
        <f t="shared" si="138"/>
        <v>0</v>
      </c>
    </row>
    <row r="608" spans="1:10" x14ac:dyDescent="0.2">
      <c r="G608" s="1"/>
      <c r="H608" s="1"/>
    </row>
    <row r="609" spans="1:10" ht="15.75" x14ac:dyDescent="0.25">
      <c r="B609" s="6" t="s">
        <v>456</v>
      </c>
      <c r="D609" s="6"/>
      <c r="G609" s="1"/>
      <c r="H609" s="1"/>
    </row>
    <row r="610" spans="1:10" x14ac:dyDescent="0.2">
      <c r="B610" s="12">
        <v>10010</v>
      </c>
      <c r="C610" t="s">
        <v>119</v>
      </c>
      <c r="E610" s="37">
        <v>1800433</v>
      </c>
      <c r="F610" s="19">
        <f t="shared" ref="F610:F616" si="139">G610-E610</f>
        <v>500000</v>
      </c>
      <c r="G610" s="43">
        <v>2300433</v>
      </c>
      <c r="H610" s="43">
        <v>2053774</v>
      </c>
      <c r="I610" s="19">
        <f t="shared" ref="I610:I617" si="140">G610-H610-J610</f>
        <v>246659</v>
      </c>
      <c r="J610" s="19">
        <v>0</v>
      </c>
    </row>
    <row r="611" spans="1:10" x14ac:dyDescent="0.2">
      <c r="B611" s="12">
        <v>10020</v>
      </c>
      <c r="C611" t="s">
        <v>120</v>
      </c>
      <c r="E611" s="37">
        <v>173987</v>
      </c>
      <c r="F611" s="19">
        <f t="shared" si="139"/>
        <v>25000</v>
      </c>
      <c r="G611" s="43">
        <v>198987</v>
      </c>
      <c r="H611" s="43">
        <v>75770</v>
      </c>
      <c r="I611" s="19">
        <f t="shared" si="140"/>
        <v>123217</v>
      </c>
      <c r="J611" s="19">
        <v>0</v>
      </c>
    </row>
    <row r="612" spans="1:10" hidden="1" x14ac:dyDescent="0.2">
      <c r="B612" s="12">
        <v>10050</v>
      </c>
      <c r="C612" t="s">
        <v>121</v>
      </c>
      <c r="E612" s="37">
        <v>0</v>
      </c>
      <c r="F612" s="19">
        <f t="shared" si="139"/>
        <v>0</v>
      </c>
      <c r="G612" s="24">
        <v>0</v>
      </c>
      <c r="H612" s="21">
        <v>0</v>
      </c>
      <c r="I612" s="19">
        <f t="shared" si="140"/>
        <v>0</v>
      </c>
      <c r="J612" s="19">
        <v>0</v>
      </c>
    </row>
    <row r="613" spans="1:10" x14ac:dyDescent="0.2">
      <c r="B613" s="12">
        <v>12188</v>
      </c>
      <c r="C613" t="s">
        <v>283</v>
      </c>
      <c r="E613" s="37">
        <f>2188526+825192+1</f>
        <v>3013719</v>
      </c>
      <c r="F613" s="19">
        <f t="shared" si="139"/>
        <v>-1</v>
      </c>
      <c r="G613" s="43">
        <v>3013718</v>
      </c>
      <c r="H613" s="43">
        <v>2690972</v>
      </c>
      <c r="I613" s="19">
        <f t="shared" si="140"/>
        <v>322746</v>
      </c>
      <c r="J613" s="19">
        <v>0</v>
      </c>
    </row>
    <row r="614" spans="1:10" x14ac:dyDescent="0.2">
      <c r="B614" s="12">
        <v>12194</v>
      </c>
      <c r="C614" t="s">
        <v>284</v>
      </c>
      <c r="E614" s="37">
        <v>97720</v>
      </c>
      <c r="F614" s="19">
        <f t="shared" si="139"/>
        <v>0</v>
      </c>
      <c r="G614" s="43">
        <v>97720</v>
      </c>
      <c r="H614" s="43">
        <v>53489</v>
      </c>
      <c r="I614" s="19">
        <f t="shared" si="140"/>
        <v>44231</v>
      </c>
      <c r="J614" s="19">
        <v>0</v>
      </c>
    </row>
    <row r="615" spans="1:10" x14ac:dyDescent="0.2">
      <c r="B615" s="12">
        <v>12200</v>
      </c>
      <c r="C615" s="27" t="s">
        <v>285</v>
      </c>
      <c r="E615" s="37">
        <v>295904</v>
      </c>
      <c r="F615" s="19">
        <f>G615-E615</f>
        <v>0</v>
      </c>
      <c r="G615" s="43">
        <v>295904</v>
      </c>
      <c r="H615" s="43">
        <v>272522</v>
      </c>
      <c r="I615" s="19">
        <f t="shared" si="140"/>
        <v>23382</v>
      </c>
      <c r="J615" s="19">
        <v>0</v>
      </c>
    </row>
    <row r="616" spans="1:10" x14ac:dyDescent="0.2">
      <c r="B616" s="12">
        <v>12214</v>
      </c>
      <c r="C616" t="s">
        <v>286</v>
      </c>
      <c r="E616" s="23">
        <v>447806</v>
      </c>
      <c r="F616" s="19">
        <f t="shared" si="139"/>
        <v>0</v>
      </c>
      <c r="G616" s="43">
        <v>447806</v>
      </c>
      <c r="H616" s="43">
        <v>362544</v>
      </c>
      <c r="I616" s="19">
        <f t="shared" si="140"/>
        <v>85262</v>
      </c>
      <c r="J616" s="19">
        <v>0</v>
      </c>
    </row>
    <row r="617" spans="1:10" x14ac:dyDescent="0.2">
      <c r="B617" s="12">
        <v>16261</v>
      </c>
      <c r="C617" s="27" t="s">
        <v>420</v>
      </c>
      <c r="E617" s="23">
        <f>39638381+3521019</f>
        <v>43159400</v>
      </c>
      <c r="F617" s="19">
        <f>G617-E617</f>
        <v>0</v>
      </c>
      <c r="G617" s="43">
        <v>43159400</v>
      </c>
      <c r="H617" s="43">
        <v>41603960</v>
      </c>
      <c r="I617" s="19">
        <f t="shared" si="140"/>
        <v>0</v>
      </c>
      <c r="J617" s="19">
        <v>1555440</v>
      </c>
    </row>
    <row r="618" spans="1:10" x14ac:dyDescent="0.2">
      <c r="A618" s="34" t="s">
        <v>454</v>
      </c>
      <c r="C618" s="5" t="s">
        <v>96</v>
      </c>
      <c r="E618" s="22">
        <f t="shared" ref="E618:J618" si="141">SUM(E610:E617)</f>
        <v>48988969</v>
      </c>
      <c r="F618" s="22">
        <f t="shared" si="141"/>
        <v>524999</v>
      </c>
      <c r="G618" s="22">
        <f t="shared" si="141"/>
        <v>49513968</v>
      </c>
      <c r="H618" s="22">
        <f t="shared" si="141"/>
        <v>47113031</v>
      </c>
      <c r="I618" s="22">
        <f t="shared" si="141"/>
        <v>845497</v>
      </c>
      <c r="J618" s="22">
        <f t="shared" si="141"/>
        <v>1555440</v>
      </c>
    </row>
    <row r="619" spans="1:10" x14ac:dyDescent="0.2">
      <c r="G619" s="1"/>
      <c r="H619" s="1"/>
    </row>
    <row r="620" spans="1:10" ht="15.75" x14ac:dyDescent="0.25">
      <c r="B620" s="6" t="s">
        <v>288</v>
      </c>
      <c r="D620" s="6"/>
      <c r="G620" s="1"/>
      <c r="H620" s="1"/>
    </row>
    <row r="621" spans="1:10" x14ac:dyDescent="0.2">
      <c r="B621" s="12">
        <v>12139</v>
      </c>
      <c r="C621" t="s">
        <v>287</v>
      </c>
      <c r="E621" s="23">
        <v>220582283</v>
      </c>
      <c r="F621" s="19">
        <f t="shared" ref="F621:F624" si="142">G621-E621</f>
        <v>0</v>
      </c>
      <c r="G621" s="43">
        <v>220582283</v>
      </c>
      <c r="H621" s="43">
        <v>218081088</v>
      </c>
      <c r="I621" s="19">
        <f t="shared" ref="I621:I624" si="143">G621-H621-J621</f>
        <v>2501195</v>
      </c>
      <c r="J621" s="19">
        <v>0</v>
      </c>
    </row>
    <row r="622" spans="1:10" x14ac:dyDescent="0.2">
      <c r="B622" s="12">
        <v>12235</v>
      </c>
      <c r="C622" s="27" t="s">
        <v>168</v>
      </c>
      <c r="E622" s="23">
        <v>3092062</v>
      </c>
      <c r="F622" s="19">
        <f t="shared" ref="F622:F623" si="144">G622-E622</f>
        <v>0</v>
      </c>
      <c r="G622" s="43">
        <v>3092062</v>
      </c>
      <c r="H622" s="43">
        <v>2080095</v>
      </c>
      <c r="I622" s="19">
        <f t="shared" ref="I622:I623" si="145">G622-H622-J622</f>
        <v>1011967</v>
      </c>
      <c r="J622" s="19">
        <v>0</v>
      </c>
    </row>
    <row r="623" spans="1:10" x14ac:dyDescent="0.2">
      <c r="B623" s="12">
        <v>12588</v>
      </c>
      <c r="C623" s="27" t="s">
        <v>498</v>
      </c>
      <c r="E623" s="23">
        <v>19144737</v>
      </c>
      <c r="F623" s="19">
        <f t="shared" si="144"/>
        <v>0</v>
      </c>
      <c r="G623" s="43">
        <v>19144737</v>
      </c>
      <c r="H623" s="43">
        <v>19104214</v>
      </c>
      <c r="I623" s="19">
        <f t="shared" si="145"/>
        <v>40523</v>
      </c>
      <c r="J623" s="19">
        <v>0</v>
      </c>
    </row>
    <row r="624" spans="1:10" x14ac:dyDescent="0.2">
      <c r="B624" s="12">
        <v>16198</v>
      </c>
      <c r="C624" s="27" t="s">
        <v>388</v>
      </c>
      <c r="E624" s="23">
        <v>400000</v>
      </c>
      <c r="F624" s="19">
        <f t="shared" si="142"/>
        <v>0</v>
      </c>
      <c r="G624" s="43">
        <v>400000</v>
      </c>
      <c r="H624" s="43">
        <v>400000</v>
      </c>
      <c r="I624" s="19">
        <f t="shared" si="143"/>
        <v>0</v>
      </c>
      <c r="J624" s="19">
        <v>0</v>
      </c>
    </row>
    <row r="625" spans="1:10" x14ac:dyDescent="0.2">
      <c r="A625" s="34" t="s">
        <v>454</v>
      </c>
      <c r="C625" s="5" t="s">
        <v>96</v>
      </c>
      <c r="E625" s="22">
        <f t="shared" ref="E625:J625" si="146">SUM(E621:E624)</f>
        <v>243219082</v>
      </c>
      <c r="F625" s="22">
        <f t="shared" si="146"/>
        <v>0</v>
      </c>
      <c r="G625" s="22">
        <f t="shared" si="146"/>
        <v>243219082</v>
      </c>
      <c r="H625" s="22">
        <f t="shared" si="146"/>
        <v>239665397</v>
      </c>
      <c r="I625" s="22">
        <f t="shared" si="146"/>
        <v>3553685</v>
      </c>
      <c r="J625" s="22">
        <f t="shared" si="146"/>
        <v>0</v>
      </c>
    </row>
    <row r="626" spans="1:10" x14ac:dyDescent="0.2">
      <c r="C626" s="5"/>
      <c r="E626" s="8"/>
      <c r="F626" s="8"/>
      <c r="G626" s="8"/>
      <c r="H626" s="8"/>
      <c r="I626" s="8"/>
      <c r="J626" s="8"/>
    </row>
    <row r="627" spans="1:10" x14ac:dyDescent="0.2">
      <c r="G627" s="1"/>
      <c r="H627" s="1"/>
    </row>
    <row r="628" spans="1:10" ht="15.75" x14ac:dyDescent="0.25">
      <c r="B628" s="6" t="s">
        <v>289</v>
      </c>
      <c r="D628" s="6"/>
      <c r="G628" s="1"/>
      <c r="H628" s="1"/>
    </row>
    <row r="629" spans="1:10" x14ac:dyDescent="0.2">
      <c r="B629" s="12">
        <v>12139</v>
      </c>
      <c r="C629" t="s">
        <v>287</v>
      </c>
      <c r="E629" s="37">
        <v>124347180</v>
      </c>
      <c r="F629" s="19">
        <f>G629-E629</f>
        <v>-1107888</v>
      </c>
      <c r="G629" s="43">
        <v>123239292</v>
      </c>
      <c r="H629" s="43">
        <v>123032783</v>
      </c>
      <c r="I629" s="19">
        <f t="shared" ref="I629:I630" si="147">G629-H629-J629</f>
        <v>206509</v>
      </c>
      <c r="J629" s="19">
        <v>0</v>
      </c>
    </row>
    <row r="630" spans="1:10" x14ac:dyDescent="0.2">
      <c r="B630" s="12">
        <v>12159</v>
      </c>
      <c r="C630" s="27" t="s">
        <v>449</v>
      </c>
      <c r="E630" s="37">
        <v>427576</v>
      </c>
      <c r="F630" s="19">
        <f>G630-E630</f>
        <v>0</v>
      </c>
      <c r="G630" s="43">
        <v>427576</v>
      </c>
      <c r="H630" s="43">
        <v>399546</v>
      </c>
      <c r="I630" s="19">
        <f t="shared" si="147"/>
        <v>28030</v>
      </c>
      <c r="J630" s="19">
        <v>0</v>
      </c>
    </row>
    <row r="631" spans="1:10" x14ac:dyDescent="0.2">
      <c r="B631" s="12">
        <v>12235</v>
      </c>
      <c r="C631" s="27" t="s">
        <v>168</v>
      </c>
      <c r="E631" s="40">
        <v>7016044</v>
      </c>
      <c r="F631" s="19">
        <f t="shared" ref="F631:F632" si="148">G631-E631</f>
        <v>1107888</v>
      </c>
      <c r="G631" s="43">
        <v>8123932</v>
      </c>
      <c r="H631" s="43">
        <v>7982024</v>
      </c>
      <c r="I631" s="19">
        <f t="shared" ref="I631:I632" si="149">G631-H631-J631</f>
        <v>141908</v>
      </c>
      <c r="J631" s="19">
        <v>0</v>
      </c>
    </row>
    <row r="632" spans="1:10" x14ac:dyDescent="0.2">
      <c r="B632" s="12">
        <v>12589</v>
      </c>
      <c r="C632" s="27" t="s">
        <v>499</v>
      </c>
      <c r="E632" s="23">
        <v>12500000</v>
      </c>
      <c r="F632" s="19">
        <f t="shared" si="148"/>
        <v>0</v>
      </c>
      <c r="G632" s="43">
        <v>12500000</v>
      </c>
      <c r="H632" s="43">
        <v>12458333</v>
      </c>
      <c r="I632" s="19">
        <f t="shared" si="149"/>
        <v>41667</v>
      </c>
      <c r="J632" s="19">
        <v>0</v>
      </c>
    </row>
    <row r="633" spans="1:10" x14ac:dyDescent="0.2">
      <c r="A633" s="34" t="s">
        <v>454</v>
      </c>
      <c r="C633" s="5" t="s">
        <v>96</v>
      </c>
      <c r="E633" s="22">
        <f>SUM(E629:E632)</f>
        <v>144290800</v>
      </c>
      <c r="F633" s="22">
        <f t="shared" ref="F633:J633" si="150">SUM(F629:F632)</f>
        <v>0</v>
      </c>
      <c r="G633" s="22">
        <f t="shared" si="150"/>
        <v>144290800</v>
      </c>
      <c r="H633" s="22">
        <f t="shared" si="150"/>
        <v>143872686</v>
      </c>
      <c r="I633" s="22">
        <f t="shared" si="150"/>
        <v>418114</v>
      </c>
      <c r="J633" s="22">
        <f t="shared" si="150"/>
        <v>0</v>
      </c>
    </row>
    <row r="634" spans="1:10" x14ac:dyDescent="0.2">
      <c r="G634" s="1"/>
      <c r="H634" s="1"/>
    </row>
    <row r="635" spans="1:10" ht="15.75" x14ac:dyDescent="0.25">
      <c r="B635" s="6" t="s">
        <v>290</v>
      </c>
      <c r="D635" s="6"/>
      <c r="G635" s="1"/>
      <c r="H635" s="1"/>
    </row>
    <row r="636" spans="1:10" x14ac:dyDescent="0.2">
      <c r="B636" s="12">
        <v>10010</v>
      </c>
      <c r="C636" t="s">
        <v>119</v>
      </c>
      <c r="E636" s="37">
        <v>1784268</v>
      </c>
      <c r="F636" s="19">
        <f t="shared" ref="F636:F641" si="151">G636-E636</f>
        <v>0</v>
      </c>
      <c r="G636" s="43">
        <v>1784268</v>
      </c>
      <c r="H636" s="43">
        <v>1686764</v>
      </c>
      <c r="I636" s="19">
        <f t="shared" ref="I636:I641" si="152">G636-H636-J636</f>
        <v>97504</v>
      </c>
      <c r="J636" s="19">
        <v>0</v>
      </c>
    </row>
    <row r="637" spans="1:10" x14ac:dyDescent="0.2">
      <c r="B637" s="12">
        <v>10020</v>
      </c>
      <c r="C637" t="s">
        <v>120</v>
      </c>
      <c r="E637" s="37">
        <v>532707</v>
      </c>
      <c r="F637" s="19">
        <f t="shared" si="151"/>
        <v>0</v>
      </c>
      <c r="G637" s="43">
        <v>532707</v>
      </c>
      <c r="H637" s="43">
        <v>378944</v>
      </c>
      <c r="I637" s="19">
        <f t="shared" si="152"/>
        <v>153763</v>
      </c>
      <c r="J637" s="19">
        <v>0</v>
      </c>
    </row>
    <row r="638" spans="1:10" hidden="1" x14ac:dyDescent="0.2">
      <c r="B638" s="12">
        <v>10050</v>
      </c>
      <c r="C638" t="s">
        <v>121</v>
      </c>
      <c r="E638" s="37">
        <v>0</v>
      </c>
      <c r="F638" s="19">
        <f t="shared" si="151"/>
        <v>0</v>
      </c>
      <c r="G638" s="24">
        <v>0</v>
      </c>
      <c r="H638" s="21">
        <v>0</v>
      </c>
      <c r="I638" s="19">
        <f t="shared" si="152"/>
        <v>0</v>
      </c>
      <c r="J638" s="19">
        <v>0</v>
      </c>
    </row>
    <row r="639" spans="1:10" x14ac:dyDescent="0.2">
      <c r="B639" s="12">
        <v>16006</v>
      </c>
      <c r="C639" t="s">
        <v>291</v>
      </c>
      <c r="E639" s="37">
        <v>975578000</v>
      </c>
      <c r="F639" s="19">
        <f t="shared" si="151"/>
        <v>0</v>
      </c>
      <c r="G639" s="43">
        <v>975578000</v>
      </c>
      <c r="H639" s="43">
        <v>975578000</v>
      </c>
      <c r="I639" s="19">
        <f t="shared" si="152"/>
        <v>0</v>
      </c>
      <c r="J639" s="19">
        <v>0</v>
      </c>
    </row>
    <row r="640" spans="1:10" x14ac:dyDescent="0.2">
      <c r="B640" s="12">
        <v>16023</v>
      </c>
      <c r="C640" t="s">
        <v>8</v>
      </c>
      <c r="E640" s="37">
        <v>14714000</v>
      </c>
      <c r="F640" s="19">
        <f t="shared" si="151"/>
        <v>0</v>
      </c>
      <c r="G640" s="43">
        <v>14714000</v>
      </c>
      <c r="H640" s="43">
        <v>14566860</v>
      </c>
      <c r="I640" s="19">
        <f t="shared" si="152"/>
        <v>147140</v>
      </c>
      <c r="J640" s="19">
        <v>0</v>
      </c>
    </row>
    <row r="641" spans="1:10" x14ac:dyDescent="0.2">
      <c r="B641" s="12">
        <v>16032</v>
      </c>
      <c r="C641" t="s">
        <v>9</v>
      </c>
      <c r="E641" s="23">
        <v>5447370</v>
      </c>
      <c r="F641" s="19">
        <f t="shared" si="151"/>
        <v>0</v>
      </c>
      <c r="G641" s="43">
        <v>5447370</v>
      </c>
      <c r="H641" s="43">
        <v>5392897</v>
      </c>
      <c r="I641" s="19">
        <f t="shared" si="152"/>
        <v>54473</v>
      </c>
      <c r="J641" s="19">
        <v>0</v>
      </c>
    </row>
    <row r="642" spans="1:10" x14ac:dyDescent="0.2">
      <c r="A642" s="34" t="s">
        <v>454</v>
      </c>
      <c r="C642" s="5" t="s">
        <v>96</v>
      </c>
      <c r="E642" s="22">
        <f t="shared" ref="E642:J642" si="153">SUM(E636:E641)</f>
        <v>998056345</v>
      </c>
      <c r="F642" s="22">
        <f t="shared" si="153"/>
        <v>0</v>
      </c>
      <c r="G642" s="22">
        <f t="shared" si="153"/>
        <v>998056345</v>
      </c>
      <c r="H642" s="22">
        <f t="shared" si="153"/>
        <v>997603465</v>
      </c>
      <c r="I642" s="22">
        <f t="shared" si="153"/>
        <v>452880</v>
      </c>
      <c r="J642" s="22">
        <f t="shared" si="153"/>
        <v>0</v>
      </c>
    </row>
    <row r="643" spans="1:10" x14ac:dyDescent="0.2">
      <c r="G643" s="1"/>
      <c r="H643" s="1"/>
    </row>
    <row r="644" spans="1:10" ht="15.75" x14ac:dyDescent="0.25">
      <c r="B644" s="6" t="s">
        <v>10</v>
      </c>
      <c r="D644" s="6"/>
      <c r="G644" s="1"/>
      <c r="H644" s="1"/>
    </row>
    <row r="645" spans="1:10" x14ac:dyDescent="0.2">
      <c r="B645" s="12">
        <v>12235</v>
      </c>
      <c r="C645" s="27" t="s">
        <v>168</v>
      </c>
      <c r="E645" s="41">
        <v>3877440</v>
      </c>
      <c r="F645" s="19">
        <f t="shared" ref="F645" si="154">G645-E645</f>
        <v>0</v>
      </c>
      <c r="G645" s="43">
        <v>3877440</v>
      </c>
      <c r="H645" s="43">
        <v>3737996</v>
      </c>
      <c r="I645" s="19">
        <f t="shared" ref="I645" si="155">G645-H645-J645</f>
        <v>139444</v>
      </c>
      <c r="J645" s="19">
        <v>0</v>
      </c>
    </row>
    <row r="646" spans="1:10" x14ac:dyDescent="0.2">
      <c r="B646" s="12">
        <v>12531</v>
      </c>
      <c r="C646" t="s">
        <v>87</v>
      </c>
      <c r="E646" s="37">
        <v>2733385</v>
      </c>
      <c r="F646" s="19">
        <f t="shared" ref="F646:F649" si="156">G646-E646</f>
        <v>0</v>
      </c>
      <c r="G646" s="43">
        <v>2733385</v>
      </c>
      <c r="H646" s="43">
        <v>2689233</v>
      </c>
      <c r="I646" s="19">
        <f t="shared" ref="I646:I650" si="157">G646-H646-J646</f>
        <v>44152</v>
      </c>
      <c r="J646" s="19">
        <v>0</v>
      </c>
    </row>
    <row r="647" spans="1:10" x14ac:dyDescent="0.2">
      <c r="B647" s="12">
        <v>12532</v>
      </c>
      <c r="C647" t="s">
        <v>11</v>
      </c>
      <c r="E647" s="37">
        <v>163191028</v>
      </c>
      <c r="F647" s="19">
        <f t="shared" si="156"/>
        <v>0</v>
      </c>
      <c r="G647" s="43">
        <v>163191028</v>
      </c>
      <c r="H647" s="43">
        <v>161936816</v>
      </c>
      <c r="I647" s="19">
        <f t="shared" si="157"/>
        <v>1254212</v>
      </c>
      <c r="J647" s="19">
        <v>0</v>
      </c>
    </row>
    <row r="648" spans="1:10" x14ac:dyDescent="0.2">
      <c r="B648" s="12">
        <v>12533</v>
      </c>
      <c r="C648" s="27" t="s">
        <v>450</v>
      </c>
      <c r="E648" s="37">
        <v>163728122</v>
      </c>
      <c r="F648" s="19">
        <f t="shared" si="156"/>
        <v>0</v>
      </c>
      <c r="G648" s="43">
        <v>163728122</v>
      </c>
      <c r="H648" s="43">
        <v>162485587</v>
      </c>
      <c r="I648" s="19">
        <f t="shared" si="157"/>
        <v>1242535</v>
      </c>
      <c r="J648" s="19">
        <v>0</v>
      </c>
    </row>
    <row r="649" spans="1:10" x14ac:dyDescent="0.2">
      <c r="B649" s="12">
        <v>12534</v>
      </c>
      <c r="C649" t="s">
        <v>12</v>
      </c>
      <c r="E649" s="37">
        <v>566038</v>
      </c>
      <c r="F649" s="19">
        <f t="shared" si="156"/>
        <v>0</v>
      </c>
      <c r="G649" s="43">
        <v>566038</v>
      </c>
      <c r="H649" s="43">
        <v>524777</v>
      </c>
      <c r="I649" s="19">
        <f t="shared" si="157"/>
        <v>41261</v>
      </c>
      <c r="J649" s="19">
        <v>0</v>
      </c>
    </row>
    <row r="650" spans="1:10" x14ac:dyDescent="0.2">
      <c r="B650" s="12">
        <v>12578</v>
      </c>
      <c r="C650" s="27" t="s">
        <v>463</v>
      </c>
      <c r="E650" s="23">
        <f>19406103+2831617</f>
        <v>22237720</v>
      </c>
      <c r="F650" s="19">
        <f t="shared" ref="F650" si="158">G650-E650</f>
        <v>0</v>
      </c>
      <c r="G650" s="43">
        <v>22237720</v>
      </c>
      <c r="H650" s="43">
        <v>19291569</v>
      </c>
      <c r="I650" s="19">
        <f t="shared" si="157"/>
        <v>804011</v>
      </c>
      <c r="J650" s="19">
        <v>2142140</v>
      </c>
    </row>
    <row r="651" spans="1:10" ht="15" x14ac:dyDescent="0.35">
      <c r="A651" s="34" t="s">
        <v>454</v>
      </c>
      <c r="C651" s="5" t="s">
        <v>96</v>
      </c>
      <c r="E651" s="25">
        <f>SUM(E645:E650)</f>
        <v>356333733</v>
      </c>
      <c r="F651" s="25">
        <f t="shared" ref="F651:J651" si="159">SUM(F645:F650)</f>
        <v>0</v>
      </c>
      <c r="G651" s="25">
        <f t="shared" si="159"/>
        <v>356333733</v>
      </c>
      <c r="H651" s="25">
        <f t="shared" si="159"/>
        <v>350665978</v>
      </c>
      <c r="I651" s="25">
        <f t="shared" si="159"/>
        <v>3525615</v>
      </c>
      <c r="J651" s="25">
        <f t="shared" si="159"/>
        <v>2142140</v>
      </c>
    </row>
    <row r="652" spans="1:10" ht="15" x14ac:dyDescent="0.35">
      <c r="A652" s="34" t="s">
        <v>455</v>
      </c>
      <c r="C652" s="5" t="s">
        <v>105</v>
      </c>
      <c r="E652" s="25">
        <f t="shared" ref="E652:J652" si="160">SUMIF($A519:$A651,"B3",E519:E651)</f>
        <v>5185716752</v>
      </c>
      <c r="F652" s="25">
        <f t="shared" si="160"/>
        <v>6825055</v>
      </c>
      <c r="G652" s="25">
        <f t="shared" si="160"/>
        <v>5192541807</v>
      </c>
      <c r="H652" s="25">
        <f t="shared" si="160"/>
        <v>5122028715</v>
      </c>
      <c r="I652" s="25">
        <f t="shared" si="160"/>
        <v>56691543</v>
      </c>
      <c r="J652" s="25">
        <f t="shared" si="160"/>
        <v>13821549</v>
      </c>
    </row>
    <row r="653" spans="1:10" ht="12.6" customHeight="1" x14ac:dyDescent="0.2">
      <c r="G653" s="1"/>
      <c r="H653" s="1"/>
    </row>
    <row r="654" spans="1:10" ht="18.75" x14ac:dyDescent="0.3">
      <c r="B654" s="3" t="s">
        <v>292</v>
      </c>
      <c r="G654" s="1"/>
      <c r="H654" s="1"/>
    </row>
    <row r="655" spans="1:10" ht="15.75" x14ac:dyDescent="0.25">
      <c r="B655" s="6" t="s">
        <v>293</v>
      </c>
      <c r="D655" s="6"/>
      <c r="G655" s="1"/>
      <c r="H655" s="1"/>
    </row>
    <row r="656" spans="1:10" x14ac:dyDescent="0.2">
      <c r="B656" s="12">
        <v>10010</v>
      </c>
      <c r="C656" t="s">
        <v>119</v>
      </c>
      <c r="E656" s="37">
        <v>448395804</v>
      </c>
      <c r="F656" s="19">
        <f t="shared" ref="F656:F667" si="161">G656-E656</f>
        <v>1977846</v>
      </c>
      <c r="G656" s="43">
        <v>450373650</v>
      </c>
      <c r="H656" s="43">
        <v>433255563</v>
      </c>
      <c r="I656" s="19">
        <f t="shared" ref="I656:I667" si="162">G656-H656-J656</f>
        <v>17118087</v>
      </c>
      <c r="J656" s="19">
        <v>0</v>
      </c>
    </row>
    <row r="657" spans="1:10" x14ac:dyDescent="0.2">
      <c r="B657" s="12">
        <v>10020</v>
      </c>
      <c r="C657" t="s">
        <v>120</v>
      </c>
      <c r="E657" s="37">
        <f>77736830+50739</f>
        <v>77787569</v>
      </c>
      <c r="F657" s="19">
        <f t="shared" si="161"/>
        <v>-37</v>
      </c>
      <c r="G657" s="43">
        <v>77787532</v>
      </c>
      <c r="H657" s="43">
        <v>74327692</v>
      </c>
      <c r="I657" s="19">
        <f t="shared" si="162"/>
        <v>3459840</v>
      </c>
      <c r="J657" s="19">
        <v>0</v>
      </c>
    </row>
    <row r="658" spans="1:10" hidden="1" x14ac:dyDescent="0.2">
      <c r="B658" s="12">
        <v>10050</v>
      </c>
      <c r="C658" t="s">
        <v>121</v>
      </c>
      <c r="E658" s="37">
        <v>0</v>
      </c>
      <c r="F658" s="19">
        <f t="shared" si="161"/>
        <v>0</v>
      </c>
      <c r="G658" s="24">
        <v>0</v>
      </c>
      <c r="H658" s="21">
        <v>0</v>
      </c>
      <c r="I658" s="19">
        <f t="shared" si="162"/>
        <v>0</v>
      </c>
      <c r="J658" s="19">
        <v>0</v>
      </c>
    </row>
    <row r="659" spans="1:10" x14ac:dyDescent="0.2">
      <c r="B659" s="12">
        <v>12209</v>
      </c>
      <c r="C659" t="s">
        <v>294</v>
      </c>
      <c r="E659" s="23">
        <v>45682</v>
      </c>
      <c r="F659" s="19">
        <f t="shared" si="161"/>
        <v>65000</v>
      </c>
      <c r="G659" s="43">
        <v>110682</v>
      </c>
      <c r="H659" s="43">
        <v>24280</v>
      </c>
      <c r="I659" s="19">
        <f t="shared" si="162"/>
        <v>1</v>
      </c>
      <c r="J659" s="19">
        <v>86401</v>
      </c>
    </row>
    <row r="660" spans="1:10" x14ac:dyDescent="0.2">
      <c r="B660" s="12">
        <v>12235</v>
      </c>
      <c r="C660" t="s">
        <v>168</v>
      </c>
      <c r="E660" s="37">
        <v>25704971</v>
      </c>
      <c r="F660" s="19">
        <f t="shared" si="161"/>
        <v>818380</v>
      </c>
      <c r="G660" s="43">
        <v>26523351</v>
      </c>
      <c r="H660" s="43">
        <v>26454667</v>
      </c>
      <c r="I660" s="19">
        <f t="shared" si="162"/>
        <v>68684</v>
      </c>
      <c r="J660" s="19">
        <v>0</v>
      </c>
    </row>
    <row r="661" spans="1:10" x14ac:dyDescent="0.2">
      <c r="B661" s="12">
        <v>12242</v>
      </c>
      <c r="C661" t="s">
        <v>295</v>
      </c>
      <c r="E661" s="37">
        <v>91742350</v>
      </c>
      <c r="F661" s="19">
        <f t="shared" si="161"/>
        <v>0</v>
      </c>
      <c r="G661" s="43">
        <v>91742350</v>
      </c>
      <c r="H661" s="43">
        <v>86746265</v>
      </c>
      <c r="I661" s="19">
        <f t="shared" si="162"/>
        <v>4996085</v>
      </c>
      <c r="J661" s="19">
        <v>0</v>
      </c>
    </row>
    <row r="662" spans="1:10" x14ac:dyDescent="0.2">
      <c r="B662" s="12">
        <v>12302</v>
      </c>
      <c r="C662" s="27" t="s">
        <v>451</v>
      </c>
      <c r="E662" s="37">
        <v>7123925</v>
      </c>
      <c r="F662" s="19">
        <f t="shared" si="161"/>
        <v>-818380</v>
      </c>
      <c r="G662" s="43">
        <v>6305545</v>
      </c>
      <c r="H662" s="43">
        <v>5613997</v>
      </c>
      <c r="I662" s="19">
        <f t="shared" si="162"/>
        <v>691548</v>
      </c>
      <c r="J662" s="19">
        <v>0</v>
      </c>
    </row>
    <row r="663" spans="1:10" x14ac:dyDescent="0.2">
      <c r="B663" s="12">
        <v>12581</v>
      </c>
      <c r="C663" s="27" t="s">
        <v>464</v>
      </c>
      <c r="E663" s="37">
        <f>289781+290484</f>
        <v>580265</v>
      </c>
      <c r="F663" s="19">
        <f t="shared" si="161"/>
        <v>0</v>
      </c>
      <c r="G663" s="43">
        <v>580265</v>
      </c>
      <c r="H663" s="43">
        <v>91546</v>
      </c>
      <c r="I663" s="19">
        <f t="shared" si="162"/>
        <v>488719</v>
      </c>
      <c r="J663" s="19">
        <v>0</v>
      </c>
    </row>
    <row r="664" spans="1:10" x14ac:dyDescent="0.2">
      <c r="B664" s="12">
        <v>16007</v>
      </c>
      <c r="C664" t="s">
        <v>296</v>
      </c>
      <c r="E664" s="37">
        <v>8462</v>
      </c>
      <c r="F664" s="19">
        <f t="shared" si="161"/>
        <v>0</v>
      </c>
      <c r="G664" s="43">
        <v>8462</v>
      </c>
      <c r="H664" s="43">
        <v>3102</v>
      </c>
      <c r="I664" s="19">
        <f t="shared" si="162"/>
        <v>5360</v>
      </c>
      <c r="J664" s="19">
        <v>0</v>
      </c>
    </row>
    <row r="665" spans="1:10" x14ac:dyDescent="0.2">
      <c r="B665" s="12">
        <v>16042</v>
      </c>
      <c r="C665" t="s">
        <v>297</v>
      </c>
      <c r="E665" s="37">
        <v>827065</v>
      </c>
      <c r="F665" s="19">
        <f t="shared" si="161"/>
        <v>0</v>
      </c>
      <c r="G665" s="43">
        <v>827065</v>
      </c>
      <c r="H665" s="43">
        <v>815986</v>
      </c>
      <c r="I665" s="19">
        <f t="shared" si="162"/>
        <v>11079</v>
      </c>
      <c r="J665" s="19">
        <v>0</v>
      </c>
    </row>
    <row r="666" spans="1:10" x14ac:dyDescent="0.2">
      <c r="B666" s="12">
        <v>16073</v>
      </c>
      <c r="C666" t="s">
        <v>25</v>
      </c>
      <c r="E666" s="37">
        <v>154410</v>
      </c>
      <c r="F666" s="19">
        <f t="shared" si="161"/>
        <v>0</v>
      </c>
      <c r="G666" s="43">
        <v>154410</v>
      </c>
      <c r="H666" s="43">
        <v>127500</v>
      </c>
      <c r="I666" s="19">
        <f t="shared" si="162"/>
        <v>26910</v>
      </c>
      <c r="J666" s="19">
        <v>0</v>
      </c>
    </row>
    <row r="667" spans="1:10" x14ac:dyDescent="0.2">
      <c r="B667" s="12">
        <v>16173</v>
      </c>
      <c r="C667" t="s">
        <v>76</v>
      </c>
      <c r="E667" s="23">
        <v>41440777</v>
      </c>
      <c r="F667" s="19">
        <f t="shared" si="161"/>
        <v>0</v>
      </c>
      <c r="G667" s="43">
        <v>41440777</v>
      </c>
      <c r="H667" s="43">
        <v>39443375</v>
      </c>
      <c r="I667" s="19">
        <f t="shared" si="162"/>
        <v>1997402</v>
      </c>
      <c r="J667" s="19">
        <v>0</v>
      </c>
    </row>
    <row r="668" spans="1:10" x14ac:dyDescent="0.2">
      <c r="A668" s="34" t="s">
        <v>454</v>
      </c>
      <c r="C668" s="5" t="s">
        <v>96</v>
      </c>
      <c r="E668" s="22">
        <f t="shared" ref="E668:J668" si="163">SUM(E656:E667)</f>
        <v>693811280</v>
      </c>
      <c r="F668" s="22">
        <f t="shared" si="163"/>
        <v>2042809</v>
      </c>
      <c r="G668" s="22">
        <f t="shared" si="163"/>
        <v>695854089</v>
      </c>
      <c r="H668" s="22">
        <f t="shared" si="163"/>
        <v>666903973</v>
      </c>
      <c r="I668" s="22">
        <f t="shared" si="163"/>
        <v>28863715</v>
      </c>
      <c r="J668" s="22">
        <f t="shared" si="163"/>
        <v>86401</v>
      </c>
    </row>
    <row r="669" spans="1:10" ht="11.25" customHeight="1" x14ac:dyDescent="0.2">
      <c r="E669" s="19"/>
      <c r="F669" s="19"/>
      <c r="G669" s="19"/>
      <c r="H669" s="19"/>
      <c r="I669" s="19"/>
      <c r="J669" s="19"/>
    </row>
    <row r="670" spans="1:10" ht="15.75" x14ac:dyDescent="0.25">
      <c r="B670" s="6" t="s">
        <v>26</v>
      </c>
      <c r="D670" s="6"/>
      <c r="G670" s="1"/>
      <c r="H670" s="1"/>
    </row>
    <row r="671" spans="1:10" x14ac:dyDescent="0.2">
      <c r="B671" s="12">
        <v>10010</v>
      </c>
      <c r="C671" t="s">
        <v>119</v>
      </c>
      <c r="E671" s="37">
        <v>291047234</v>
      </c>
      <c r="F671" s="19">
        <f t="shared" ref="F671:F697" si="164">G671-E671</f>
        <v>-2701656</v>
      </c>
      <c r="G671" s="43">
        <v>288345578</v>
      </c>
      <c r="H671" s="43">
        <v>278017624</v>
      </c>
      <c r="I671" s="19">
        <f t="shared" ref="I671:I697" si="165">G671-H671-J671</f>
        <v>10327954</v>
      </c>
      <c r="J671" s="19">
        <v>0</v>
      </c>
    </row>
    <row r="672" spans="1:10" x14ac:dyDescent="0.2">
      <c r="B672" s="12">
        <v>10020</v>
      </c>
      <c r="C672" t="s">
        <v>120</v>
      </c>
      <c r="E672" s="37">
        <v>35383854</v>
      </c>
      <c r="F672" s="19">
        <f t="shared" si="164"/>
        <v>0</v>
      </c>
      <c r="G672" s="43">
        <v>35383854</v>
      </c>
      <c r="H672" s="43">
        <v>34672070</v>
      </c>
      <c r="I672" s="19">
        <f t="shared" si="165"/>
        <v>711784</v>
      </c>
      <c r="J672" s="19">
        <v>0</v>
      </c>
    </row>
    <row r="673" spans="2:10" hidden="1" x14ac:dyDescent="0.2">
      <c r="B673" s="12">
        <v>10050</v>
      </c>
      <c r="C673" t="s">
        <v>121</v>
      </c>
      <c r="E673" s="37">
        <v>0</v>
      </c>
      <c r="F673" s="19">
        <f t="shared" si="164"/>
        <v>0</v>
      </c>
      <c r="G673" s="24">
        <v>0</v>
      </c>
      <c r="H673" s="21">
        <v>0</v>
      </c>
      <c r="I673" s="19">
        <f t="shared" si="165"/>
        <v>0</v>
      </c>
      <c r="J673" s="19">
        <v>0</v>
      </c>
    </row>
    <row r="674" spans="2:10" x14ac:dyDescent="0.2">
      <c r="B674" s="12">
        <v>12235</v>
      </c>
      <c r="C674" t="s">
        <v>168</v>
      </c>
      <c r="E674" s="37">
        <v>10540045</v>
      </c>
      <c r="F674" s="19">
        <f t="shared" si="164"/>
        <v>2701656</v>
      </c>
      <c r="G674" s="43">
        <v>13241701</v>
      </c>
      <c r="H674" s="43">
        <v>12966989</v>
      </c>
      <c r="I674" s="19">
        <f t="shared" si="165"/>
        <v>274712</v>
      </c>
      <c r="J674" s="19">
        <v>0</v>
      </c>
    </row>
    <row r="675" spans="2:10" x14ac:dyDescent="0.2">
      <c r="B675" s="12">
        <v>12304</v>
      </c>
      <c r="C675" t="s">
        <v>88</v>
      </c>
      <c r="E675" s="37">
        <v>974752</v>
      </c>
      <c r="F675" s="19">
        <f t="shared" si="164"/>
        <v>0</v>
      </c>
      <c r="G675" s="43">
        <v>974752</v>
      </c>
      <c r="H675" s="43">
        <v>916268</v>
      </c>
      <c r="I675" s="19">
        <f t="shared" si="165"/>
        <v>58484</v>
      </c>
      <c r="J675" s="19">
        <v>0</v>
      </c>
    </row>
    <row r="676" spans="2:10" x14ac:dyDescent="0.2">
      <c r="B676" s="12">
        <v>12504</v>
      </c>
      <c r="C676" s="27" t="s">
        <v>465</v>
      </c>
      <c r="E676" s="37">
        <v>2515707</v>
      </c>
      <c r="F676" s="19">
        <f t="shared" si="164"/>
        <v>0</v>
      </c>
      <c r="G676" s="43">
        <v>2515707</v>
      </c>
      <c r="H676" s="43">
        <v>2278767</v>
      </c>
      <c r="I676" s="19">
        <f t="shared" si="165"/>
        <v>236940</v>
      </c>
      <c r="J676" s="19">
        <v>0</v>
      </c>
    </row>
    <row r="677" spans="2:10" x14ac:dyDescent="0.2">
      <c r="B677" s="12">
        <v>12515</v>
      </c>
      <c r="C677" t="s">
        <v>13</v>
      </c>
      <c r="E677" s="37">
        <v>8286191</v>
      </c>
      <c r="F677" s="19">
        <f t="shared" si="164"/>
        <v>0</v>
      </c>
      <c r="G677" s="43">
        <v>8286191</v>
      </c>
      <c r="H677" s="43">
        <v>8065069</v>
      </c>
      <c r="I677" s="19">
        <f t="shared" si="165"/>
        <v>221122</v>
      </c>
      <c r="J677" s="19">
        <v>0</v>
      </c>
    </row>
    <row r="678" spans="2:10" x14ac:dyDescent="0.2">
      <c r="B678" s="12">
        <v>12570</v>
      </c>
      <c r="C678" s="27" t="s">
        <v>421</v>
      </c>
      <c r="E678" s="37">
        <v>1696875</v>
      </c>
      <c r="F678" s="19">
        <f>G678-E678</f>
        <v>0</v>
      </c>
      <c r="G678" s="43">
        <v>1696875</v>
      </c>
      <c r="H678" s="43">
        <v>1615294</v>
      </c>
      <c r="I678" s="19">
        <f t="shared" si="165"/>
        <v>81581</v>
      </c>
      <c r="J678" s="19">
        <v>0</v>
      </c>
    </row>
    <row r="679" spans="2:10" x14ac:dyDescent="0.2">
      <c r="B679" s="12">
        <v>16008</v>
      </c>
      <c r="C679" t="s">
        <v>27</v>
      </c>
      <c r="E679" s="37">
        <v>1015002</v>
      </c>
      <c r="F679" s="19">
        <f t="shared" si="164"/>
        <v>0</v>
      </c>
      <c r="G679" s="43">
        <v>1015002</v>
      </c>
      <c r="H679" s="43">
        <v>976549</v>
      </c>
      <c r="I679" s="19">
        <f t="shared" si="165"/>
        <v>38453</v>
      </c>
      <c r="J679" s="19">
        <v>0</v>
      </c>
    </row>
    <row r="680" spans="2:10" x14ac:dyDescent="0.2">
      <c r="B680" s="12">
        <v>16024</v>
      </c>
      <c r="C680" t="s">
        <v>28</v>
      </c>
      <c r="E680" s="37">
        <v>15865893</v>
      </c>
      <c r="F680" s="19">
        <f t="shared" si="164"/>
        <v>0</v>
      </c>
      <c r="G680" s="43">
        <v>15865893</v>
      </c>
      <c r="H680" s="43">
        <v>15360515</v>
      </c>
      <c r="I680" s="19">
        <f t="shared" si="165"/>
        <v>505378</v>
      </c>
      <c r="J680" s="19">
        <v>0</v>
      </c>
    </row>
    <row r="681" spans="2:10" x14ac:dyDescent="0.2">
      <c r="B681" s="12">
        <v>16033</v>
      </c>
      <c r="C681" t="s">
        <v>29</v>
      </c>
      <c r="E681" s="37">
        <v>6995792</v>
      </c>
      <c r="F681" s="19">
        <f t="shared" si="164"/>
        <v>0</v>
      </c>
      <c r="G681" s="43">
        <v>6995792</v>
      </c>
      <c r="H681" s="43">
        <v>6855876</v>
      </c>
      <c r="I681" s="19">
        <f t="shared" si="165"/>
        <v>139916</v>
      </c>
      <c r="J681" s="19">
        <v>0</v>
      </c>
    </row>
    <row r="682" spans="2:10" x14ac:dyDescent="0.2">
      <c r="B682" s="12">
        <v>16043</v>
      </c>
      <c r="C682" t="s">
        <v>77</v>
      </c>
      <c r="E682" s="37">
        <v>12464608</v>
      </c>
      <c r="F682" s="19">
        <f t="shared" si="164"/>
        <v>0</v>
      </c>
      <c r="G682" s="43">
        <v>12464608</v>
      </c>
      <c r="H682" s="43">
        <v>10229197</v>
      </c>
      <c r="I682" s="19">
        <f t="shared" si="165"/>
        <v>2235411</v>
      </c>
      <c r="J682" s="19">
        <v>0</v>
      </c>
    </row>
    <row r="683" spans="2:10" x14ac:dyDescent="0.2">
      <c r="B683" s="12">
        <v>16064</v>
      </c>
      <c r="C683" t="s">
        <v>30</v>
      </c>
      <c r="E683" s="37">
        <v>9426096</v>
      </c>
      <c r="F683" s="19">
        <f t="shared" si="164"/>
        <v>0</v>
      </c>
      <c r="G683" s="43">
        <v>9426096</v>
      </c>
      <c r="H683" s="43">
        <v>8614550</v>
      </c>
      <c r="I683" s="19">
        <f t="shared" si="165"/>
        <v>811546</v>
      </c>
      <c r="J683" s="19">
        <v>0</v>
      </c>
    </row>
    <row r="684" spans="2:10" x14ac:dyDescent="0.2">
      <c r="B684" s="12">
        <v>16092</v>
      </c>
      <c r="C684" t="s">
        <v>31</v>
      </c>
      <c r="E684" s="37">
        <v>7996992</v>
      </c>
      <c r="F684" s="19">
        <f t="shared" si="164"/>
        <v>0</v>
      </c>
      <c r="G684" s="43">
        <v>7996992</v>
      </c>
      <c r="H684" s="43">
        <v>7562153</v>
      </c>
      <c r="I684" s="19">
        <f t="shared" si="165"/>
        <v>434839</v>
      </c>
      <c r="J684" s="19">
        <v>0</v>
      </c>
    </row>
    <row r="685" spans="2:10" x14ac:dyDescent="0.2">
      <c r="B685" s="12">
        <v>16097</v>
      </c>
      <c r="C685" t="s">
        <v>32</v>
      </c>
      <c r="E685" s="37">
        <v>2113938</v>
      </c>
      <c r="F685" s="19">
        <f t="shared" si="164"/>
        <v>0</v>
      </c>
      <c r="G685" s="43">
        <v>2113938</v>
      </c>
      <c r="H685" s="43">
        <v>2019660</v>
      </c>
      <c r="I685" s="19">
        <f t="shared" si="165"/>
        <v>94278</v>
      </c>
      <c r="J685" s="19">
        <v>0</v>
      </c>
    </row>
    <row r="686" spans="2:10" x14ac:dyDescent="0.2">
      <c r="B686" s="12">
        <v>16102</v>
      </c>
      <c r="C686" t="s">
        <v>469</v>
      </c>
      <c r="E686" s="37">
        <v>16955158</v>
      </c>
      <c r="F686" s="19">
        <f t="shared" si="164"/>
        <v>0</v>
      </c>
      <c r="G686" s="43">
        <v>16955158</v>
      </c>
      <c r="H686" s="43">
        <v>16446504</v>
      </c>
      <c r="I686" s="19">
        <f t="shared" si="165"/>
        <v>508654</v>
      </c>
      <c r="J686" s="19">
        <v>0</v>
      </c>
    </row>
    <row r="687" spans="2:10" x14ac:dyDescent="0.2">
      <c r="B687" s="12">
        <v>16107</v>
      </c>
      <c r="C687" t="s">
        <v>33</v>
      </c>
      <c r="E687" s="37">
        <v>1933340</v>
      </c>
      <c r="F687" s="19">
        <f t="shared" si="164"/>
        <v>0</v>
      </c>
      <c r="G687" s="43">
        <v>1933340</v>
      </c>
      <c r="H687" s="43">
        <v>1804042</v>
      </c>
      <c r="I687" s="19">
        <f t="shared" si="165"/>
        <v>129298</v>
      </c>
      <c r="J687" s="19">
        <v>0</v>
      </c>
    </row>
    <row r="688" spans="2:10" x14ac:dyDescent="0.2">
      <c r="B688" s="12">
        <v>16111</v>
      </c>
      <c r="C688" t="s">
        <v>34</v>
      </c>
      <c r="E688" s="37">
        <v>6052611</v>
      </c>
      <c r="F688" s="19">
        <f t="shared" si="164"/>
        <v>0</v>
      </c>
      <c r="G688" s="43">
        <v>6052611</v>
      </c>
      <c r="H688" s="43">
        <v>5496503</v>
      </c>
      <c r="I688" s="19">
        <f t="shared" si="165"/>
        <v>556108</v>
      </c>
      <c r="J688" s="19">
        <v>0</v>
      </c>
    </row>
    <row r="689" spans="1:10" x14ac:dyDescent="0.2">
      <c r="B689" s="12">
        <v>16116</v>
      </c>
      <c r="C689" t="s">
        <v>35</v>
      </c>
      <c r="E689" s="37">
        <v>10092881</v>
      </c>
      <c r="F689" s="19">
        <f t="shared" si="164"/>
        <v>0</v>
      </c>
      <c r="G689" s="43">
        <v>10092881</v>
      </c>
      <c r="H689" s="43">
        <v>9823248</v>
      </c>
      <c r="I689" s="19">
        <f t="shared" si="165"/>
        <v>269633</v>
      </c>
      <c r="J689" s="19">
        <v>0</v>
      </c>
    </row>
    <row r="690" spans="1:10" x14ac:dyDescent="0.2">
      <c r="B690" s="12">
        <v>16120</v>
      </c>
      <c r="C690" t="s">
        <v>36</v>
      </c>
      <c r="E690" s="37">
        <v>2501872</v>
      </c>
      <c r="F690" s="19">
        <f t="shared" si="164"/>
        <v>0</v>
      </c>
      <c r="G690" s="43">
        <v>2501872</v>
      </c>
      <c r="H690" s="43">
        <v>2406841</v>
      </c>
      <c r="I690" s="19">
        <f t="shared" si="165"/>
        <v>95031</v>
      </c>
      <c r="J690" s="19">
        <v>0</v>
      </c>
    </row>
    <row r="691" spans="1:10" x14ac:dyDescent="0.2">
      <c r="B691" s="12">
        <v>16132</v>
      </c>
      <c r="C691" t="s">
        <v>37</v>
      </c>
      <c r="E691" s="37">
        <v>94611756</v>
      </c>
      <c r="F691" s="19">
        <f t="shared" si="164"/>
        <v>0</v>
      </c>
      <c r="G691" s="43">
        <v>94611756</v>
      </c>
      <c r="H691" s="43">
        <v>94274631</v>
      </c>
      <c r="I691" s="19">
        <f t="shared" si="165"/>
        <v>337125</v>
      </c>
      <c r="J691" s="19">
        <v>0</v>
      </c>
    </row>
    <row r="692" spans="1:10" x14ac:dyDescent="0.2">
      <c r="B692" s="12">
        <v>16135</v>
      </c>
      <c r="C692" t="s">
        <v>38</v>
      </c>
      <c r="E692" s="37">
        <v>125158543</v>
      </c>
      <c r="F692" s="19">
        <f t="shared" si="164"/>
        <v>1150624</v>
      </c>
      <c r="G692" s="43">
        <v>126309167</v>
      </c>
      <c r="H692" s="43">
        <v>125650355</v>
      </c>
      <c r="I692" s="19">
        <f t="shared" si="165"/>
        <v>658812</v>
      </c>
      <c r="J692" s="19">
        <v>0</v>
      </c>
    </row>
    <row r="693" spans="1:10" x14ac:dyDescent="0.2">
      <c r="B693" s="12">
        <v>16138</v>
      </c>
      <c r="C693" s="27" t="s">
        <v>500</v>
      </c>
      <c r="E693" s="37">
        <v>107830694</v>
      </c>
      <c r="F693" s="19">
        <f t="shared" si="164"/>
        <v>-1150624</v>
      </c>
      <c r="G693" s="43">
        <v>106680070</v>
      </c>
      <c r="H693" s="43">
        <v>104790087</v>
      </c>
      <c r="I693" s="19">
        <f t="shared" si="165"/>
        <v>1889983</v>
      </c>
      <c r="J693" s="19">
        <v>0</v>
      </c>
    </row>
    <row r="694" spans="1:10" x14ac:dyDescent="0.2">
      <c r="B694" s="12">
        <v>16140</v>
      </c>
      <c r="C694" t="s">
        <v>39</v>
      </c>
      <c r="E694" s="37">
        <v>9413324</v>
      </c>
      <c r="F694" s="19">
        <f t="shared" si="164"/>
        <v>0</v>
      </c>
      <c r="G694" s="43">
        <v>9413324</v>
      </c>
      <c r="H694" s="43">
        <v>7560171</v>
      </c>
      <c r="I694" s="19">
        <f t="shared" si="165"/>
        <v>1853153</v>
      </c>
      <c r="J694" s="19">
        <v>0</v>
      </c>
    </row>
    <row r="695" spans="1:10" x14ac:dyDescent="0.2">
      <c r="B695" s="12">
        <v>16141</v>
      </c>
      <c r="C695" t="s">
        <v>40</v>
      </c>
      <c r="E695" s="37">
        <v>40126470</v>
      </c>
      <c r="F695" s="19">
        <f t="shared" si="164"/>
        <v>0</v>
      </c>
      <c r="G695" s="43">
        <v>40126470</v>
      </c>
      <c r="H695" s="43">
        <v>37379824</v>
      </c>
      <c r="I695" s="19">
        <f t="shared" si="165"/>
        <v>2746646</v>
      </c>
      <c r="J695" s="19">
        <v>0</v>
      </c>
    </row>
    <row r="696" spans="1:10" x14ac:dyDescent="0.2">
      <c r="B696" s="12">
        <v>16144</v>
      </c>
      <c r="C696" t="s">
        <v>78</v>
      </c>
      <c r="E696" s="37">
        <v>159814</v>
      </c>
      <c r="F696" s="19">
        <f t="shared" si="164"/>
        <v>0</v>
      </c>
      <c r="G696" s="43">
        <v>159814</v>
      </c>
      <c r="H696" s="43">
        <v>145432</v>
      </c>
      <c r="I696" s="19">
        <f t="shared" si="165"/>
        <v>14382</v>
      </c>
      <c r="J696" s="19">
        <v>0</v>
      </c>
    </row>
    <row r="697" spans="1:10" x14ac:dyDescent="0.2">
      <c r="B697" s="12">
        <v>16145</v>
      </c>
      <c r="C697" t="s">
        <v>94</v>
      </c>
      <c r="E697" s="23">
        <v>250414</v>
      </c>
      <c r="F697" s="19">
        <f t="shared" si="164"/>
        <v>0</v>
      </c>
      <c r="G697" s="43">
        <v>250414</v>
      </c>
      <c r="H697" s="43">
        <v>232784</v>
      </c>
      <c r="I697" s="19">
        <f t="shared" si="165"/>
        <v>17630</v>
      </c>
      <c r="J697" s="19">
        <v>0</v>
      </c>
    </row>
    <row r="698" spans="1:10" ht="15" x14ac:dyDescent="0.35">
      <c r="A698" s="34" t="s">
        <v>454</v>
      </c>
      <c r="C698" s="5" t="s">
        <v>96</v>
      </c>
      <c r="E698" s="25">
        <f t="shared" ref="E698:J698" si="166">SUM(E671:E697)</f>
        <v>821409856</v>
      </c>
      <c r="F698" s="25">
        <f t="shared" si="166"/>
        <v>0</v>
      </c>
      <c r="G698" s="25">
        <f t="shared" si="166"/>
        <v>821409856</v>
      </c>
      <c r="H698" s="25">
        <f t="shared" si="166"/>
        <v>796161003</v>
      </c>
      <c r="I698" s="25">
        <f t="shared" si="166"/>
        <v>25248853</v>
      </c>
      <c r="J698" s="25">
        <f t="shared" si="166"/>
        <v>0</v>
      </c>
    </row>
    <row r="699" spans="1:10" ht="15" x14ac:dyDescent="0.35">
      <c r="A699" s="34" t="s">
        <v>455</v>
      </c>
      <c r="C699" s="5" t="s">
        <v>106</v>
      </c>
      <c r="E699" s="25">
        <f t="shared" ref="E699:J699" si="167">SUMIF($A656:$A698,"B3",E656:E698)</f>
        <v>1515221136</v>
      </c>
      <c r="F699" s="25">
        <f t="shared" si="167"/>
        <v>2042809</v>
      </c>
      <c r="G699" s="25">
        <f t="shared" si="167"/>
        <v>1517263945</v>
      </c>
      <c r="H699" s="25">
        <f t="shared" si="167"/>
        <v>1463064976</v>
      </c>
      <c r="I699" s="25">
        <f t="shared" si="167"/>
        <v>54112568</v>
      </c>
      <c r="J699" s="25">
        <f t="shared" si="167"/>
        <v>86401</v>
      </c>
    </row>
    <row r="700" spans="1:10" x14ac:dyDescent="0.2">
      <c r="G700" s="1"/>
      <c r="H700" s="1"/>
    </row>
    <row r="701" spans="1:10" x14ac:dyDescent="0.2">
      <c r="G701" s="1"/>
      <c r="H701" s="1"/>
    </row>
    <row r="702" spans="1:10" x14ac:dyDescent="0.2">
      <c r="G702" s="1"/>
      <c r="H702" s="1"/>
    </row>
    <row r="703" spans="1:10" x14ac:dyDescent="0.2">
      <c r="G703" s="1"/>
      <c r="H703" s="1"/>
    </row>
    <row r="704" spans="1:10" ht="18.75" x14ac:dyDescent="0.3">
      <c r="B704" s="3" t="s">
        <v>42</v>
      </c>
      <c r="G704" s="1"/>
      <c r="H704" s="1"/>
    </row>
    <row r="705" spans="2:10" ht="15.75" x14ac:dyDescent="0.25">
      <c r="B705" s="6" t="s">
        <v>43</v>
      </c>
      <c r="D705" s="6"/>
      <c r="G705" s="1"/>
      <c r="H705" s="1"/>
    </row>
    <row r="706" spans="2:10" x14ac:dyDescent="0.2">
      <c r="B706" s="12">
        <v>10010</v>
      </c>
      <c r="C706" t="s">
        <v>119</v>
      </c>
      <c r="E706" s="37">
        <v>364955535</v>
      </c>
      <c r="F706" s="19">
        <f t="shared" ref="F706" si="168">G706-E706</f>
        <v>0</v>
      </c>
      <c r="G706" s="43">
        <v>364955535</v>
      </c>
      <c r="H706" s="43">
        <v>344116163</v>
      </c>
      <c r="I706" s="19">
        <f t="shared" ref="I706:I723" si="169">G706-H706-J706</f>
        <v>20839372</v>
      </c>
      <c r="J706" s="19">
        <v>0</v>
      </c>
    </row>
    <row r="707" spans="2:10" x14ac:dyDescent="0.2">
      <c r="B707" s="12">
        <v>10020</v>
      </c>
      <c r="C707" t="s">
        <v>120</v>
      </c>
      <c r="E707" s="37">
        <f>67291910+146501</f>
        <v>67438411</v>
      </c>
      <c r="F707" s="19">
        <f t="shared" ref="F707:F722" si="170">G707-E707</f>
        <v>0</v>
      </c>
      <c r="G707" s="43">
        <v>67438411</v>
      </c>
      <c r="H707" s="43">
        <v>64532101</v>
      </c>
      <c r="I707" s="19">
        <f t="shared" ref="I707:I722" si="171">G707-H707-J707</f>
        <v>2906310</v>
      </c>
      <c r="J707" s="19">
        <v>0</v>
      </c>
    </row>
    <row r="708" spans="2:10" x14ac:dyDescent="0.2">
      <c r="B708" s="12">
        <v>12025</v>
      </c>
      <c r="C708" t="s">
        <v>160</v>
      </c>
      <c r="E708" s="37">
        <v>1441460</v>
      </c>
      <c r="F708" s="19">
        <f t="shared" si="170"/>
        <v>0</v>
      </c>
      <c r="G708" s="43">
        <v>1441460</v>
      </c>
      <c r="H708" s="43">
        <v>1388690</v>
      </c>
      <c r="I708" s="19">
        <f t="shared" si="171"/>
        <v>52770</v>
      </c>
      <c r="J708" s="19">
        <v>0</v>
      </c>
    </row>
    <row r="709" spans="2:10" x14ac:dyDescent="0.2">
      <c r="B709" s="12">
        <v>12043</v>
      </c>
      <c r="C709" t="s">
        <v>44</v>
      </c>
      <c r="E709" s="37">
        <v>56504295</v>
      </c>
      <c r="F709" s="19">
        <f t="shared" si="170"/>
        <v>0</v>
      </c>
      <c r="G709" s="43">
        <v>56504295</v>
      </c>
      <c r="H709" s="43">
        <v>56343513</v>
      </c>
      <c r="I709" s="19">
        <f t="shared" si="171"/>
        <v>160782</v>
      </c>
      <c r="J709" s="19">
        <v>0</v>
      </c>
    </row>
    <row r="710" spans="2:10" x14ac:dyDescent="0.2">
      <c r="B710" s="12">
        <v>12064</v>
      </c>
      <c r="C710" t="s">
        <v>45</v>
      </c>
      <c r="E710" s="37">
        <v>511714</v>
      </c>
      <c r="F710" s="19">
        <f t="shared" si="170"/>
        <v>0</v>
      </c>
      <c r="G710" s="43">
        <v>511714</v>
      </c>
      <c r="H710" s="43">
        <v>491714</v>
      </c>
      <c r="I710" s="19">
        <f t="shared" si="171"/>
        <v>20000</v>
      </c>
      <c r="J710" s="19">
        <v>0</v>
      </c>
    </row>
    <row r="711" spans="2:10" x14ac:dyDescent="0.2">
      <c r="B711" s="12">
        <v>12105</v>
      </c>
      <c r="C711" t="s">
        <v>46</v>
      </c>
      <c r="E711" s="37">
        <f>28442478+250000</f>
        <v>28692478</v>
      </c>
      <c r="F711" s="19">
        <f t="shared" si="170"/>
        <v>-10630</v>
      </c>
      <c r="G711" s="43">
        <v>28681848</v>
      </c>
      <c r="H711" s="43">
        <v>27807807</v>
      </c>
      <c r="I711" s="19">
        <f t="shared" si="171"/>
        <v>874041</v>
      </c>
      <c r="J711" s="19">
        <v>0</v>
      </c>
    </row>
    <row r="712" spans="2:10" x14ac:dyDescent="0.2">
      <c r="B712" s="12">
        <v>12128</v>
      </c>
      <c r="C712" t="s">
        <v>47</v>
      </c>
      <c r="E712" s="37">
        <v>2940338</v>
      </c>
      <c r="F712" s="19">
        <f t="shared" si="170"/>
        <v>0</v>
      </c>
      <c r="G712" s="43">
        <v>2940338</v>
      </c>
      <c r="H712" s="43">
        <v>2940338</v>
      </c>
      <c r="I712" s="19">
        <f t="shared" si="171"/>
        <v>0</v>
      </c>
      <c r="J712" s="19">
        <v>0</v>
      </c>
    </row>
    <row r="713" spans="2:10" hidden="1" x14ac:dyDescent="0.2">
      <c r="B713" s="12">
        <v>12135</v>
      </c>
      <c r="C713" t="s">
        <v>339</v>
      </c>
      <c r="E713" s="23">
        <v>0</v>
      </c>
      <c r="F713" s="19">
        <f t="shared" si="170"/>
        <v>0</v>
      </c>
      <c r="G713" s="24">
        <v>0</v>
      </c>
      <c r="H713" s="21">
        <v>0</v>
      </c>
      <c r="I713" s="19">
        <f t="shared" si="171"/>
        <v>0</v>
      </c>
      <c r="J713" s="19">
        <v>0</v>
      </c>
    </row>
    <row r="714" spans="2:10" x14ac:dyDescent="0.2">
      <c r="B714" s="12">
        <v>12235</v>
      </c>
      <c r="C714" s="27" t="s">
        <v>168</v>
      </c>
      <c r="E714" s="23">
        <v>6559361</v>
      </c>
      <c r="F714" s="19">
        <f t="shared" si="170"/>
        <v>0</v>
      </c>
      <c r="G714" s="43">
        <v>6559361</v>
      </c>
      <c r="H714" s="43">
        <v>6411833</v>
      </c>
      <c r="I714" s="19">
        <f t="shared" si="171"/>
        <v>147528</v>
      </c>
      <c r="J714" s="19">
        <v>0</v>
      </c>
    </row>
    <row r="715" spans="2:10" x14ac:dyDescent="0.2">
      <c r="B715" s="12">
        <v>12375</v>
      </c>
      <c r="C715" t="s">
        <v>326</v>
      </c>
      <c r="E715" s="37">
        <v>18177084</v>
      </c>
      <c r="F715" s="19">
        <f t="shared" si="170"/>
        <v>0</v>
      </c>
      <c r="G715" s="43">
        <v>18177084</v>
      </c>
      <c r="H715" s="43">
        <v>14227298</v>
      </c>
      <c r="I715" s="19">
        <f t="shared" si="171"/>
        <v>3949786</v>
      </c>
      <c r="J715" s="19">
        <v>0</v>
      </c>
    </row>
    <row r="716" spans="2:10" x14ac:dyDescent="0.2">
      <c r="B716" s="12">
        <v>12376</v>
      </c>
      <c r="C716" t="s">
        <v>322</v>
      </c>
      <c r="E716" s="37">
        <v>9402</v>
      </c>
      <c r="F716" s="19">
        <f t="shared" si="170"/>
        <v>0</v>
      </c>
      <c r="G716" s="43">
        <v>9402</v>
      </c>
      <c r="H716" s="43">
        <v>2142</v>
      </c>
      <c r="I716" s="19">
        <f t="shared" si="171"/>
        <v>7260</v>
      </c>
      <c r="J716" s="19">
        <v>0</v>
      </c>
    </row>
    <row r="717" spans="2:10" x14ac:dyDescent="0.2">
      <c r="B717" s="12">
        <v>12502</v>
      </c>
      <c r="C717" t="s">
        <v>24</v>
      </c>
      <c r="E717" s="37">
        <v>582250</v>
      </c>
      <c r="F717" s="19">
        <f t="shared" si="170"/>
        <v>0</v>
      </c>
      <c r="G717" s="43">
        <v>582250</v>
      </c>
      <c r="H717" s="43">
        <v>582250</v>
      </c>
      <c r="I717" s="19">
        <f t="shared" si="171"/>
        <v>0</v>
      </c>
      <c r="J717" s="19">
        <v>0</v>
      </c>
    </row>
    <row r="718" spans="2:10" x14ac:dyDescent="0.2">
      <c r="B718" s="12">
        <v>12516</v>
      </c>
      <c r="C718" t="s">
        <v>14</v>
      </c>
      <c r="E718" s="37">
        <v>1660000</v>
      </c>
      <c r="F718" s="19">
        <f t="shared" si="170"/>
        <v>0</v>
      </c>
      <c r="G718" s="43">
        <v>1660000</v>
      </c>
      <c r="H718" s="43">
        <v>1660000</v>
      </c>
      <c r="I718" s="19">
        <f t="shared" si="171"/>
        <v>0</v>
      </c>
      <c r="J718" s="19">
        <v>0</v>
      </c>
    </row>
    <row r="719" spans="2:10" x14ac:dyDescent="0.2">
      <c r="B719" s="12">
        <v>12555</v>
      </c>
      <c r="C719" s="27" t="s">
        <v>389</v>
      </c>
      <c r="E719" s="37">
        <v>2109375</v>
      </c>
      <c r="F719" s="19">
        <f t="shared" si="170"/>
        <v>0</v>
      </c>
      <c r="G719" s="43">
        <v>2109375</v>
      </c>
      <c r="H719" s="43">
        <v>2030663</v>
      </c>
      <c r="I719" s="19">
        <f t="shared" si="171"/>
        <v>78712</v>
      </c>
      <c r="J719" s="19">
        <v>0</v>
      </c>
    </row>
    <row r="720" spans="2:10" x14ac:dyDescent="0.2">
      <c r="B720" s="12">
        <v>12559</v>
      </c>
      <c r="C720" s="27" t="s">
        <v>400</v>
      </c>
      <c r="E720" s="37">
        <v>3600000</v>
      </c>
      <c r="F720" s="19">
        <f t="shared" si="170"/>
        <v>10630</v>
      </c>
      <c r="G720" s="43">
        <v>3610630</v>
      </c>
      <c r="H720" s="43">
        <v>3273968</v>
      </c>
      <c r="I720" s="19">
        <f t="shared" si="171"/>
        <v>336662</v>
      </c>
      <c r="J720" s="19">
        <v>0</v>
      </c>
    </row>
    <row r="721" spans="1:10" hidden="1" x14ac:dyDescent="0.2">
      <c r="B721" s="12">
        <v>12571</v>
      </c>
      <c r="C721" s="27" t="s">
        <v>422</v>
      </c>
      <c r="E721" s="23">
        <v>0</v>
      </c>
      <c r="F721" s="19">
        <f t="shared" si="170"/>
        <v>0</v>
      </c>
      <c r="G721" s="24">
        <v>0</v>
      </c>
      <c r="H721" s="21">
        <v>0</v>
      </c>
      <c r="I721" s="19">
        <f t="shared" si="171"/>
        <v>0</v>
      </c>
      <c r="J721" s="19">
        <v>0</v>
      </c>
    </row>
    <row r="722" spans="1:10" x14ac:dyDescent="0.2">
      <c r="B722" s="12">
        <v>12572</v>
      </c>
      <c r="C722" s="27" t="s">
        <v>423</v>
      </c>
      <c r="E722" s="23">
        <v>109838</v>
      </c>
      <c r="F722" s="19">
        <f t="shared" si="170"/>
        <v>0</v>
      </c>
      <c r="G722" s="43">
        <v>109838</v>
      </c>
      <c r="H722" s="43">
        <v>109838</v>
      </c>
      <c r="I722" s="19">
        <f t="shared" si="171"/>
        <v>0</v>
      </c>
      <c r="J722" s="19">
        <v>0</v>
      </c>
    </row>
    <row r="723" spans="1:10" x14ac:dyDescent="0.2">
      <c r="B723" s="12">
        <v>12579</v>
      </c>
      <c r="C723" s="27" t="s">
        <v>466</v>
      </c>
      <c r="E723" s="23">
        <v>250000</v>
      </c>
      <c r="F723" s="19">
        <f>G723-E723</f>
        <v>0</v>
      </c>
      <c r="G723" s="43">
        <v>250000</v>
      </c>
      <c r="H723" s="43">
        <v>250000</v>
      </c>
      <c r="I723" s="19">
        <f t="shared" si="169"/>
        <v>0</v>
      </c>
      <c r="J723" s="19">
        <v>0</v>
      </c>
    </row>
    <row r="724" spans="1:10" x14ac:dyDescent="0.2">
      <c r="A724" s="34" t="s">
        <v>454</v>
      </c>
      <c r="C724" s="5" t="s">
        <v>96</v>
      </c>
      <c r="E724" s="22">
        <f t="shared" ref="E724:J724" si="172">SUM(E706:E723)</f>
        <v>555541541</v>
      </c>
      <c r="F724" s="22">
        <f t="shared" si="172"/>
        <v>0</v>
      </c>
      <c r="G724" s="22">
        <f t="shared" si="172"/>
        <v>555541541</v>
      </c>
      <c r="H724" s="22">
        <f t="shared" si="172"/>
        <v>526168318</v>
      </c>
      <c r="I724" s="22">
        <f t="shared" si="172"/>
        <v>29373223</v>
      </c>
      <c r="J724" s="22">
        <f t="shared" si="172"/>
        <v>0</v>
      </c>
    </row>
    <row r="725" spans="1:10" x14ac:dyDescent="0.2">
      <c r="G725" s="1"/>
      <c r="H725" s="1"/>
    </row>
    <row r="726" spans="1:10" ht="15.75" x14ac:dyDescent="0.25">
      <c r="B726" s="6" t="s">
        <v>48</v>
      </c>
      <c r="D726" s="6"/>
      <c r="G726" s="1"/>
      <c r="H726" s="1"/>
    </row>
    <row r="727" spans="1:10" x14ac:dyDescent="0.2">
      <c r="B727" s="12">
        <v>10010</v>
      </c>
      <c r="C727" t="s">
        <v>119</v>
      </c>
      <c r="E727" s="37">
        <v>43612188</v>
      </c>
      <c r="F727" s="19">
        <f t="shared" ref="F727:F732" si="173">G727-E727</f>
        <v>2500000</v>
      </c>
      <c r="G727" s="43">
        <v>46112188</v>
      </c>
      <c r="H727" s="43">
        <v>43031058</v>
      </c>
      <c r="I727" s="19">
        <f t="shared" ref="I727:I732" si="174">G727-H727-J727</f>
        <v>3081130</v>
      </c>
      <c r="J727" s="19">
        <v>0</v>
      </c>
    </row>
    <row r="728" spans="1:10" x14ac:dyDescent="0.2">
      <c r="B728" s="12">
        <v>10020</v>
      </c>
      <c r="C728" t="s">
        <v>120</v>
      </c>
      <c r="E728" s="37">
        <v>1491837</v>
      </c>
      <c r="F728" s="19">
        <f t="shared" si="173"/>
        <v>0</v>
      </c>
      <c r="G728" s="43">
        <v>1491837</v>
      </c>
      <c r="H728" s="43">
        <v>1237753</v>
      </c>
      <c r="I728" s="19">
        <f t="shared" si="174"/>
        <v>254084</v>
      </c>
      <c r="J728" s="19">
        <v>0</v>
      </c>
    </row>
    <row r="729" spans="1:10" x14ac:dyDescent="0.2">
      <c r="B729" s="12">
        <v>12076</v>
      </c>
      <c r="C729" s="27" t="s">
        <v>452</v>
      </c>
      <c r="E729" s="37">
        <v>21891500</v>
      </c>
      <c r="F729" s="19">
        <f t="shared" si="173"/>
        <v>2000000</v>
      </c>
      <c r="G729" s="43">
        <v>23891500</v>
      </c>
      <c r="H729" s="43">
        <v>23891496</v>
      </c>
      <c r="I729" s="19">
        <f t="shared" si="174"/>
        <v>4</v>
      </c>
      <c r="J729" s="19">
        <v>0</v>
      </c>
    </row>
    <row r="730" spans="1:10" x14ac:dyDescent="0.2">
      <c r="B730" s="12">
        <v>12090</v>
      </c>
      <c r="C730" t="s">
        <v>163</v>
      </c>
      <c r="E730" s="37">
        <v>3022090</v>
      </c>
      <c r="F730" s="19">
        <f t="shared" si="173"/>
        <v>100000</v>
      </c>
      <c r="G730" s="43">
        <v>3122090</v>
      </c>
      <c r="H730" s="43">
        <v>3122079</v>
      </c>
      <c r="I730" s="19">
        <f t="shared" si="174"/>
        <v>11</v>
      </c>
      <c r="J730" s="19">
        <v>0</v>
      </c>
    </row>
    <row r="731" spans="1:10" x14ac:dyDescent="0.2">
      <c r="B731" s="12">
        <v>12106</v>
      </c>
      <c r="C731" t="s">
        <v>162</v>
      </c>
      <c r="E731" s="37">
        <v>130000</v>
      </c>
      <c r="F731" s="19">
        <f t="shared" si="173"/>
        <v>0</v>
      </c>
      <c r="G731" s="43">
        <v>130000</v>
      </c>
      <c r="H731" s="43">
        <v>92896</v>
      </c>
      <c r="I731" s="19">
        <f t="shared" si="174"/>
        <v>37104</v>
      </c>
      <c r="J731" s="19">
        <v>0</v>
      </c>
    </row>
    <row r="732" spans="1:10" x14ac:dyDescent="0.2">
      <c r="B732" s="12">
        <v>12418</v>
      </c>
      <c r="C732" t="s">
        <v>340</v>
      </c>
      <c r="E732" s="23">
        <v>125000</v>
      </c>
      <c r="F732" s="19">
        <f t="shared" si="173"/>
        <v>0</v>
      </c>
      <c r="G732" s="43">
        <v>125000</v>
      </c>
      <c r="H732" s="43">
        <v>39999</v>
      </c>
      <c r="I732" s="19">
        <f t="shared" si="174"/>
        <v>85001</v>
      </c>
      <c r="J732" s="19">
        <v>0</v>
      </c>
    </row>
    <row r="733" spans="1:10" ht="15" x14ac:dyDescent="0.35">
      <c r="A733" s="34" t="s">
        <v>454</v>
      </c>
      <c r="C733" s="5" t="s">
        <v>96</v>
      </c>
      <c r="E733" s="25">
        <f t="shared" ref="E733:J733" si="175">SUM(E727:E732)</f>
        <v>70272615</v>
      </c>
      <c r="F733" s="25">
        <f t="shared" si="175"/>
        <v>4600000</v>
      </c>
      <c r="G733" s="25">
        <f t="shared" si="175"/>
        <v>74872615</v>
      </c>
      <c r="H733" s="25">
        <f t="shared" si="175"/>
        <v>71415281</v>
      </c>
      <c r="I733" s="25">
        <f t="shared" si="175"/>
        <v>3457334</v>
      </c>
      <c r="J733" s="25">
        <f t="shared" si="175"/>
        <v>0</v>
      </c>
    </row>
    <row r="734" spans="1:10" ht="15" x14ac:dyDescent="0.35">
      <c r="A734" s="34" t="s">
        <v>455</v>
      </c>
      <c r="C734" s="5" t="s">
        <v>107</v>
      </c>
      <c r="E734" s="25">
        <f t="shared" ref="E734:J734" si="176">SUMIF($A706:$A733,"B3",E706:E733)</f>
        <v>625814156</v>
      </c>
      <c r="F734" s="25">
        <f t="shared" si="176"/>
        <v>4600000</v>
      </c>
      <c r="G734" s="25">
        <f t="shared" si="176"/>
        <v>630414156</v>
      </c>
      <c r="H734" s="25">
        <f t="shared" si="176"/>
        <v>597583599</v>
      </c>
      <c r="I734" s="25">
        <f t="shared" si="176"/>
        <v>32830557</v>
      </c>
      <c r="J734" s="25">
        <f t="shared" si="176"/>
        <v>0</v>
      </c>
    </row>
    <row r="735" spans="1:10" x14ac:dyDescent="0.2">
      <c r="G735" s="1"/>
      <c r="H735" s="1"/>
    </row>
    <row r="736" spans="1:10" ht="18.75" x14ac:dyDescent="0.3">
      <c r="B736" s="3" t="s">
        <v>49</v>
      </c>
      <c r="D736" s="6"/>
      <c r="G736" s="1"/>
      <c r="H736" s="1"/>
    </row>
    <row r="737" spans="2:10" hidden="1" x14ac:dyDescent="0.2">
      <c r="B737" s="12">
        <v>12014</v>
      </c>
      <c r="C737" s="27" t="s">
        <v>396</v>
      </c>
      <c r="E737" s="23">
        <v>0</v>
      </c>
      <c r="F737" s="19">
        <f t="shared" ref="F737:F757" si="177">G737-E737</f>
        <v>0</v>
      </c>
      <c r="G737" s="24">
        <v>0</v>
      </c>
      <c r="H737" s="21">
        <v>0</v>
      </c>
      <c r="I737" s="19">
        <f t="shared" ref="I737:I757" si="178">G737-H737-J737</f>
        <v>0</v>
      </c>
      <c r="J737" s="19">
        <v>0</v>
      </c>
    </row>
    <row r="738" spans="2:10" x14ac:dyDescent="0.2">
      <c r="B738" s="12">
        <v>12285</v>
      </c>
      <c r="C738" t="s">
        <v>50</v>
      </c>
      <c r="E738" s="23">
        <v>1650954823</v>
      </c>
      <c r="F738" s="19">
        <f t="shared" si="177"/>
        <v>35000000</v>
      </c>
      <c r="G738" s="43">
        <v>1685954823</v>
      </c>
      <c r="H738" s="43">
        <v>1682659701</v>
      </c>
      <c r="I738" s="19">
        <f t="shared" si="178"/>
        <v>3295122</v>
      </c>
      <c r="J738" s="19">
        <v>0</v>
      </c>
    </row>
    <row r="739" spans="2:10" x14ac:dyDescent="0.2">
      <c r="B739" s="12">
        <v>12286</v>
      </c>
      <c r="C739" t="s">
        <v>323</v>
      </c>
      <c r="E739" s="23">
        <v>148382944</v>
      </c>
      <c r="F739" s="19">
        <f t="shared" si="177"/>
        <v>0</v>
      </c>
      <c r="G739" s="43">
        <v>148382944</v>
      </c>
      <c r="H739" s="43">
        <v>148249734</v>
      </c>
      <c r="I739" s="19">
        <f t="shared" si="178"/>
        <v>133210</v>
      </c>
      <c r="J739" s="19">
        <v>0</v>
      </c>
    </row>
    <row r="740" spans="2:10" x14ac:dyDescent="0.2">
      <c r="B740" s="12">
        <v>12287</v>
      </c>
      <c r="C740" t="s">
        <v>51</v>
      </c>
      <c r="E740" s="23">
        <v>5500000</v>
      </c>
      <c r="F740" s="19">
        <f t="shared" si="177"/>
        <v>0</v>
      </c>
      <c r="G740" s="43">
        <v>5500000</v>
      </c>
      <c r="H740" s="43">
        <v>4085086</v>
      </c>
      <c r="I740" s="19">
        <f t="shared" si="178"/>
        <v>1414914</v>
      </c>
      <c r="J740" s="19">
        <v>0</v>
      </c>
    </row>
    <row r="741" spans="2:10" x14ac:dyDescent="0.2">
      <c r="B741" s="12">
        <v>12500</v>
      </c>
      <c r="C741" s="27" t="s">
        <v>453</v>
      </c>
      <c r="E741" s="23">
        <v>132732646</v>
      </c>
      <c r="F741" s="19">
        <f t="shared" si="177"/>
        <v>0</v>
      </c>
      <c r="G741" s="43">
        <v>132732646</v>
      </c>
      <c r="H741" s="43">
        <v>132732646</v>
      </c>
      <c r="I741" s="19">
        <f t="shared" si="178"/>
        <v>0</v>
      </c>
      <c r="J741" s="19">
        <v>0</v>
      </c>
    </row>
    <row r="742" spans="2:10" x14ac:dyDescent="0.2">
      <c r="B742" s="12">
        <v>12015</v>
      </c>
      <c r="C742" t="s">
        <v>52</v>
      </c>
      <c r="E742" s="23">
        <f>22240302+8153104</f>
        <v>30393406</v>
      </c>
      <c r="F742" s="19">
        <f t="shared" si="177"/>
        <v>-6416503</v>
      </c>
      <c r="G742" s="43">
        <v>23976903</v>
      </c>
      <c r="H742" s="43">
        <v>0</v>
      </c>
      <c r="I742" s="19">
        <f t="shared" si="178"/>
        <v>0</v>
      </c>
      <c r="J742" s="19">
        <v>23976903</v>
      </c>
    </row>
    <row r="743" spans="2:10" x14ac:dyDescent="0.2">
      <c r="B743" s="12">
        <v>12235</v>
      </c>
      <c r="C743" t="s">
        <v>168</v>
      </c>
      <c r="E743" s="23">
        <v>8662068</v>
      </c>
      <c r="F743" s="19">
        <f t="shared" si="177"/>
        <v>0</v>
      </c>
      <c r="G743" s="43">
        <v>8662068</v>
      </c>
      <c r="H743" s="43">
        <v>7235801</v>
      </c>
      <c r="I743" s="19">
        <f t="shared" si="178"/>
        <v>1426267</v>
      </c>
      <c r="J743" s="19">
        <v>0</v>
      </c>
    </row>
    <row r="744" spans="2:10" x14ac:dyDescent="0.2">
      <c r="B744" s="12">
        <v>12003</v>
      </c>
      <c r="C744" t="s">
        <v>158</v>
      </c>
      <c r="E744" s="23">
        <v>24800000</v>
      </c>
      <c r="F744" s="19">
        <f t="shared" si="177"/>
        <v>20000000</v>
      </c>
      <c r="G744" s="43">
        <v>44800000</v>
      </c>
      <c r="H744" s="43">
        <v>43911555</v>
      </c>
      <c r="I744" s="19">
        <f t="shared" si="178"/>
        <v>888445</v>
      </c>
      <c r="J744" s="19">
        <v>0</v>
      </c>
    </row>
    <row r="745" spans="2:10" x14ac:dyDescent="0.2">
      <c r="B745" s="12">
        <v>12154</v>
      </c>
      <c r="C745" t="s">
        <v>303</v>
      </c>
      <c r="E745" s="23">
        <v>0</v>
      </c>
      <c r="F745" s="19">
        <f t="shared" si="177"/>
        <v>16200</v>
      </c>
      <c r="G745" s="43">
        <v>16200</v>
      </c>
      <c r="H745" s="43">
        <v>16200</v>
      </c>
      <c r="I745" s="19">
        <f t="shared" si="178"/>
        <v>0</v>
      </c>
      <c r="J745" s="19">
        <v>0</v>
      </c>
    </row>
    <row r="746" spans="2:10" x14ac:dyDescent="0.2">
      <c r="B746" s="12">
        <v>12005</v>
      </c>
      <c r="C746" t="s">
        <v>55</v>
      </c>
      <c r="E746" s="37">
        <v>7330139</v>
      </c>
      <c r="F746" s="19">
        <f t="shared" si="177"/>
        <v>-1900000</v>
      </c>
      <c r="G746" s="43">
        <v>5430139</v>
      </c>
      <c r="H746" s="43">
        <v>5068428</v>
      </c>
      <c r="I746" s="19">
        <f t="shared" si="178"/>
        <v>361711</v>
      </c>
      <c r="J746" s="19">
        <v>0</v>
      </c>
    </row>
    <row r="747" spans="2:10" x14ac:dyDescent="0.2">
      <c r="B747" s="12">
        <v>12006</v>
      </c>
      <c r="C747" s="27" t="s">
        <v>397</v>
      </c>
      <c r="E747" s="37">
        <v>1096800201</v>
      </c>
      <c r="F747" s="19">
        <f t="shared" si="177"/>
        <v>0</v>
      </c>
      <c r="G747" s="43">
        <v>1096800201</v>
      </c>
      <c r="H747" s="43">
        <v>1096800201</v>
      </c>
      <c r="I747" s="19">
        <f t="shared" si="178"/>
        <v>0</v>
      </c>
      <c r="J747" s="19">
        <v>0</v>
      </c>
    </row>
    <row r="748" spans="2:10" x14ac:dyDescent="0.2">
      <c r="B748" s="12">
        <v>12007</v>
      </c>
      <c r="C748" t="s">
        <v>56</v>
      </c>
      <c r="E748" s="37">
        <f>7159234+2100000</f>
        <v>9259234</v>
      </c>
      <c r="F748" s="19">
        <f t="shared" si="177"/>
        <v>-6500000</v>
      </c>
      <c r="G748" s="43">
        <v>2759234</v>
      </c>
      <c r="H748" s="43">
        <v>-34354</v>
      </c>
      <c r="I748" s="19">
        <f t="shared" si="178"/>
        <v>2793588</v>
      </c>
      <c r="J748" s="19">
        <v>0</v>
      </c>
    </row>
    <row r="749" spans="2:10" x14ac:dyDescent="0.2">
      <c r="B749" s="12">
        <v>12008</v>
      </c>
      <c r="C749" t="s">
        <v>57</v>
      </c>
      <c r="E749" s="37">
        <v>1709519</v>
      </c>
      <c r="F749" s="19">
        <f t="shared" si="177"/>
        <v>0</v>
      </c>
      <c r="G749" s="43">
        <v>1709519</v>
      </c>
      <c r="H749" s="43">
        <v>1602498</v>
      </c>
      <c r="I749" s="19">
        <f t="shared" si="178"/>
        <v>107021</v>
      </c>
      <c r="J749" s="19">
        <v>0</v>
      </c>
    </row>
    <row r="750" spans="2:10" x14ac:dyDescent="0.2">
      <c r="B750" s="12">
        <v>12009</v>
      </c>
      <c r="C750" t="s">
        <v>16</v>
      </c>
      <c r="E750" s="37">
        <v>18258707</v>
      </c>
      <c r="F750" s="19">
        <f t="shared" si="177"/>
        <v>0</v>
      </c>
      <c r="G750" s="43">
        <v>18258707</v>
      </c>
      <c r="H750" s="43">
        <v>18258707</v>
      </c>
      <c r="I750" s="19">
        <f t="shared" si="178"/>
        <v>0</v>
      </c>
      <c r="J750" s="19">
        <v>0</v>
      </c>
    </row>
    <row r="751" spans="2:10" x14ac:dyDescent="0.2">
      <c r="B751" s="12">
        <v>12010</v>
      </c>
      <c r="C751" s="27" t="s">
        <v>398</v>
      </c>
      <c r="E751" s="37">
        <v>8492914</v>
      </c>
      <c r="F751" s="19">
        <f t="shared" si="177"/>
        <v>0</v>
      </c>
      <c r="G751" s="43">
        <v>8492914</v>
      </c>
      <c r="H751" s="43">
        <v>7754314</v>
      </c>
      <c r="I751" s="19">
        <f t="shared" si="178"/>
        <v>738600</v>
      </c>
      <c r="J751" s="19">
        <v>0</v>
      </c>
    </row>
    <row r="752" spans="2:10" x14ac:dyDescent="0.2">
      <c r="B752" s="12">
        <v>12011</v>
      </c>
      <c r="C752" t="s">
        <v>59</v>
      </c>
      <c r="E752" s="37">
        <v>238994871</v>
      </c>
      <c r="F752" s="19">
        <f t="shared" si="177"/>
        <v>-8600000</v>
      </c>
      <c r="G752" s="43">
        <v>230394871</v>
      </c>
      <c r="H752" s="43">
        <v>228290741</v>
      </c>
      <c r="I752" s="19">
        <f t="shared" si="178"/>
        <v>2104130</v>
      </c>
      <c r="J752" s="19">
        <v>0</v>
      </c>
    </row>
    <row r="753" spans="1:10" x14ac:dyDescent="0.2">
      <c r="B753" s="12">
        <v>12012</v>
      </c>
      <c r="C753" t="s">
        <v>60</v>
      </c>
      <c r="E753" s="37">
        <v>674388450</v>
      </c>
      <c r="F753" s="19">
        <f t="shared" si="177"/>
        <v>0</v>
      </c>
      <c r="G753" s="43">
        <v>674388450</v>
      </c>
      <c r="H753" s="43">
        <v>662862284</v>
      </c>
      <c r="I753" s="19">
        <f t="shared" si="178"/>
        <v>11526166</v>
      </c>
      <c r="J753" s="19">
        <v>0</v>
      </c>
    </row>
    <row r="754" spans="1:10" x14ac:dyDescent="0.2">
      <c r="B754" s="12">
        <v>12013</v>
      </c>
      <c r="C754" t="s">
        <v>324</v>
      </c>
      <c r="E754" s="37">
        <v>681397000</v>
      </c>
      <c r="F754" s="19">
        <f t="shared" si="177"/>
        <v>-30000000</v>
      </c>
      <c r="G754" s="43">
        <v>651397000</v>
      </c>
      <c r="H754" s="43">
        <v>645975176</v>
      </c>
      <c r="I754" s="19">
        <f t="shared" si="178"/>
        <v>5421824</v>
      </c>
      <c r="J754" s="19">
        <v>0</v>
      </c>
    </row>
    <row r="755" spans="1:10" x14ac:dyDescent="0.2">
      <c r="B755" s="12">
        <v>12016</v>
      </c>
      <c r="C755" t="s">
        <v>58</v>
      </c>
      <c r="E755" s="23">
        <f>3127500+4274345</f>
        <v>7401845</v>
      </c>
      <c r="F755" s="28">
        <f t="shared" si="177"/>
        <v>410000</v>
      </c>
      <c r="G755" s="43">
        <v>7811845</v>
      </c>
      <c r="H755" s="43">
        <v>2961860</v>
      </c>
      <c r="I755" s="19">
        <f t="shared" si="178"/>
        <v>41900</v>
      </c>
      <c r="J755" s="19">
        <v>4808085</v>
      </c>
    </row>
    <row r="756" spans="1:10" x14ac:dyDescent="0.2">
      <c r="B756" s="12">
        <v>12284</v>
      </c>
      <c r="C756" t="s">
        <v>61</v>
      </c>
      <c r="E756" s="36">
        <v>6500</v>
      </c>
      <c r="F756" s="28">
        <f t="shared" si="177"/>
        <v>6235</v>
      </c>
      <c r="G756" s="24">
        <v>12735</v>
      </c>
      <c r="H756" s="21">
        <v>10540</v>
      </c>
      <c r="I756" s="19">
        <f t="shared" si="178"/>
        <v>0</v>
      </c>
      <c r="J756" s="19">
        <v>2195</v>
      </c>
    </row>
    <row r="757" spans="1:10" ht="15" x14ac:dyDescent="0.35">
      <c r="B757" s="12">
        <v>19001</v>
      </c>
      <c r="C757" s="27" t="s">
        <v>391</v>
      </c>
      <c r="E757" s="32">
        <v>44784293</v>
      </c>
      <c r="F757" s="26">
        <f t="shared" si="177"/>
        <v>0</v>
      </c>
      <c r="G757" s="44">
        <v>44784293</v>
      </c>
      <c r="H757" s="44">
        <v>-2382081</v>
      </c>
      <c r="I757" s="26">
        <f t="shared" si="178"/>
        <v>47166374</v>
      </c>
      <c r="J757" s="26">
        <v>0</v>
      </c>
    </row>
    <row r="758" spans="1:10" ht="15" x14ac:dyDescent="0.35">
      <c r="A758" s="34" t="s">
        <v>455</v>
      </c>
      <c r="C758" s="5" t="s">
        <v>108</v>
      </c>
      <c r="E758" s="25">
        <f>SUM(E737:E757)</f>
        <v>4790249560</v>
      </c>
      <c r="F758" s="25">
        <f t="shared" ref="F758:J758" si="179">SUM(F737:F757)</f>
        <v>2015932</v>
      </c>
      <c r="G758" s="25">
        <f t="shared" si="179"/>
        <v>4792265492</v>
      </c>
      <c r="H758" s="25">
        <f t="shared" si="179"/>
        <v>4686059037</v>
      </c>
      <c r="I758" s="25">
        <f t="shared" si="179"/>
        <v>77419272</v>
      </c>
      <c r="J758" s="25">
        <f t="shared" si="179"/>
        <v>28787183</v>
      </c>
    </row>
    <row r="759" spans="1:10" ht="15" x14ac:dyDescent="0.35">
      <c r="C759" s="5" t="s">
        <v>109</v>
      </c>
      <c r="E759" s="35">
        <f t="shared" ref="E759:J759" si="180">SUMIF($A1:$A758,"BT",E1:E758)</f>
        <v>18427133373</v>
      </c>
      <c r="F759" s="35">
        <f t="shared" si="180"/>
        <v>1694947</v>
      </c>
      <c r="G759" s="35">
        <f t="shared" si="180"/>
        <v>18428828320</v>
      </c>
      <c r="H759" s="35">
        <f t="shared" si="180"/>
        <v>17921257884</v>
      </c>
      <c r="I759" s="35">
        <f t="shared" si="180"/>
        <v>411011752</v>
      </c>
      <c r="J759" s="35">
        <f t="shared" si="180"/>
        <v>96558684</v>
      </c>
    </row>
    <row r="760" spans="1:10" ht="5.0999999999999996" customHeight="1" x14ac:dyDescent="0.35">
      <c r="E760" s="10">
        <v>0</v>
      </c>
      <c r="F760" s="10">
        <v>0</v>
      </c>
      <c r="G760" s="16">
        <v>0</v>
      </c>
      <c r="H760" s="16">
        <v>0</v>
      </c>
      <c r="I760" s="10">
        <v>0</v>
      </c>
      <c r="J760" s="10">
        <v>0</v>
      </c>
    </row>
    <row r="761" spans="1:10" x14ac:dyDescent="0.2">
      <c r="H761" s="29"/>
      <c r="I761" s="31"/>
      <c r="J761" s="30"/>
    </row>
  </sheetData>
  <sortState ref="B824:J825">
    <sortCondition ref="B824:B825"/>
  </sortState>
  <mergeCells count="1">
    <mergeCell ref="I5:J5"/>
  </mergeCells>
  <phoneticPr fontId="0" type="noConversion"/>
  <pageMargins left="0.5" right="0.4" top="0.75" bottom="0.65" header="0.35" footer="0.35"/>
  <pageSetup scale="61" firstPageNumber="19" fitToHeight="11" orientation="portrait" useFirstPageNumber="1" r:id="rId1"/>
  <headerFooter alignWithMargins="0">
    <oddHeader>&amp;R&amp;"Times New Roman,Bold"&amp;20&amp;USCHEDULE B-3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 B-3</vt:lpstr>
      <vt:lpstr>'Sched B-3'!Print_Area</vt:lpstr>
      <vt:lpstr>'Sched B-3'!Print_Titles</vt:lpstr>
    </vt:vector>
  </TitlesOfParts>
  <Company>State of Connecticut - OSC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dprzygocki</dc:creator>
  <cp:lastModifiedBy>Julie Wilson</cp:lastModifiedBy>
  <cp:lastPrinted>2016-09-20T11:27:53Z</cp:lastPrinted>
  <dcterms:created xsi:type="dcterms:W3CDTF">2003-08-19T19:06:11Z</dcterms:created>
  <dcterms:modified xsi:type="dcterms:W3CDTF">2016-09-21T18:53:36Z</dcterms:modified>
</cp:coreProperties>
</file>