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tara_downes_ct_gov/Documents/Documents/"/>
    </mc:Choice>
  </mc:AlternateContent>
  <xr:revisionPtr revIDLastSave="0" documentId="8_{5F18E6EC-649A-4AE0-96A1-D496F785EBD3}" xr6:coauthVersionLast="46" xr6:coauthVersionMax="46" xr10:uidLastSave="{00000000-0000-0000-0000-000000000000}"/>
  <bookViews>
    <workbookView xWindow="1440" yWindow="1440" windowWidth="14400" windowHeight="7360" xr2:uid="{94D15839-5335-7D46-AF8A-2D61C0BCD6EF}"/>
  </bookViews>
  <sheets>
    <sheet name="Sheet1" sheetId="1" r:id="rId1"/>
    <sheet name="Race and Gender Charts" sheetId="2" r:id="rId2"/>
  </sheets>
  <definedNames>
    <definedName name="_xlnm.Print_Titles" localSheetId="0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7" i="1" l="1"/>
  <c r="C171" i="1"/>
  <c r="C174" i="1"/>
  <c r="C178" i="1"/>
  <c r="C181" i="1"/>
  <c r="C145" i="1"/>
  <c r="C150" i="1"/>
  <c r="C153" i="1"/>
  <c r="C157" i="1"/>
  <c r="C160" i="1"/>
  <c r="C164" i="1"/>
  <c r="C142" i="1"/>
  <c r="C135" i="1"/>
  <c r="C132" i="1"/>
  <c r="B181" i="1"/>
  <c r="B180" i="1"/>
  <c r="B178" i="1"/>
  <c r="B177" i="1"/>
  <c r="B174" i="1"/>
  <c r="B173" i="1"/>
  <c r="B171" i="1"/>
  <c r="B170" i="1"/>
  <c r="B167" i="1"/>
  <c r="B166" i="1"/>
  <c r="B164" i="1"/>
  <c r="B163" i="1"/>
  <c r="B160" i="1"/>
  <c r="B159" i="1"/>
  <c r="B157" i="1"/>
  <c r="B156" i="1"/>
  <c r="B153" i="1"/>
  <c r="B152" i="1"/>
  <c r="B150" i="1"/>
  <c r="B149" i="1"/>
  <c r="B145" i="1"/>
  <c r="B144" i="1"/>
  <c r="B142" i="1"/>
  <c r="B141" i="1"/>
  <c r="B135" i="1"/>
  <c r="B134" i="1"/>
  <c r="B132" i="1"/>
  <c r="B131" i="1"/>
  <c r="Q32" i="1" l="1"/>
  <c r="Q33" i="1"/>
  <c r="Q34" i="1"/>
  <c r="Q35" i="1"/>
  <c r="Q36" i="1"/>
  <c r="Q37" i="1"/>
  <c r="L14" i="1"/>
  <c r="L15" i="1"/>
  <c r="L16" i="1"/>
  <c r="L17" i="1"/>
  <c r="L18" i="1"/>
  <c r="L19" i="1"/>
  <c r="L13" i="1"/>
  <c r="L12" i="1"/>
  <c r="C125" i="1"/>
  <c r="B125" i="1"/>
  <c r="B124" i="1"/>
  <c r="B122" i="1"/>
  <c r="C122" i="1" s="1"/>
  <c r="B121" i="1"/>
  <c r="B111" i="1"/>
  <c r="B110" i="1"/>
  <c r="C111" i="1" s="1"/>
  <c r="B108" i="1"/>
  <c r="C108" i="1" s="1"/>
  <c r="B107" i="1"/>
  <c r="B104" i="1"/>
  <c r="C104" i="1" s="1"/>
  <c r="B103" i="1"/>
  <c r="B101" i="1"/>
  <c r="C101" i="1" s="1"/>
  <c r="B100" i="1"/>
  <c r="C118" i="1"/>
  <c r="B118" i="1"/>
  <c r="B117" i="1"/>
  <c r="B115" i="1"/>
  <c r="C115" i="1" s="1"/>
  <c r="B114" i="1"/>
  <c r="C97" i="1"/>
  <c r="B97" i="1"/>
  <c r="B96" i="1"/>
  <c r="B94" i="1"/>
  <c r="C94" i="1" s="1"/>
  <c r="B93" i="1"/>
  <c r="C89" i="1"/>
  <c r="B89" i="1"/>
  <c r="B88" i="1"/>
  <c r="B86" i="1"/>
  <c r="C86" i="1" s="1"/>
  <c r="B85" i="1"/>
  <c r="B79" i="1"/>
  <c r="C79" i="1" s="1"/>
  <c r="B78" i="1"/>
  <c r="B76" i="1"/>
  <c r="C76" i="1" s="1"/>
  <c r="B75" i="1"/>
  <c r="G69" i="1"/>
  <c r="G68" i="1"/>
  <c r="T65" i="1" l="1"/>
  <c r="T66" i="1"/>
  <c r="T67" i="1"/>
  <c r="T68" i="1"/>
  <c r="T70" i="1"/>
  <c r="T71" i="1"/>
  <c r="Q65" i="1"/>
  <c r="Q66" i="1"/>
  <c r="Q67" i="1"/>
  <c r="Q68" i="1"/>
  <c r="Q69" i="1"/>
  <c r="Q70" i="1"/>
  <c r="Q71" i="1"/>
  <c r="Q72" i="1"/>
  <c r="L65" i="1"/>
  <c r="L66" i="1"/>
  <c r="L67" i="1"/>
  <c r="L68" i="1"/>
  <c r="L69" i="1"/>
  <c r="L70" i="1"/>
  <c r="L71" i="1"/>
  <c r="L72" i="1"/>
  <c r="G65" i="1"/>
  <c r="G66" i="1"/>
  <c r="G67" i="1"/>
  <c r="G70" i="1"/>
  <c r="G71" i="1"/>
  <c r="G72" i="1"/>
  <c r="T64" i="1"/>
  <c r="Q64" i="1"/>
  <c r="L64" i="1"/>
  <c r="G64" i="1"/>
  <c r="T56" i="1"/>
  <c r="T57" i="1"/>
  <c r="T58" i="1"/>
  <c r="T59" i="1"/>
  <c r="T60" i="1"/>
  <c r="T61" i="1"/>
  <c r="T62" i="1"/>
  <c r="T63" i="1"/>
  <c r="Q56" i="1"/>
  <c r="Q57" i="1"/>
  <c r="Q58" i="1"/>
  <c r="Q59" i="1"/>
  <c r="Q60" i="1"/>
  <c r="Q61" i="1"/>
  <c r="Q62" i="1"/>
  <c r="Q63" i="1"/>
  <c r="L56" i="1"/>
  <c r="L57" i="1"/>
  <c r="L58" i="1"/>
  <c r="L59" i="1"/>
  <c r="L60" i="1"/>
  <c r="L61" i="1"/>
  <c r="L62" i="1"/>
  <c r="L63" i="1"/>
  <c r="G56" i="1"/>
  <c r="G57" i="1"/>
  <c r="G58" i="1"/>
  <c r="G59" i="1"/>
  <c r="G60" i="1"/>
  <c r="G61" i="1"/>
  <c r="G62" i="1"/>
  <c r="G63" i="1"/>
  <c r="T55" i="1"/>
  <c r="Q55" i="1"/>
  <c r="L55" i="1"/>
  <c r="G55" i="1"/>
  <c r="Q54" i="1"/>
  <c r="Q48" i="1"/>
  <c r="Q49" i="1"/>
  <c r="Q50" i="1"/>
  <c r="Q51" i="1"/>
  <c r="Q52" i="1"/>
  <c r="Q53" i="1"/>
  <c r="L48" i="1"/>
  <c r="L49" i="1"/>
  <c r="L50" i="1"/>
  <c r="L51" i="1"/>
  <c r="L52" i="1"/>
  <c r="L53" i="1"/>
  <c r="L54" i="1"/>
  <c r="G48" i="1"/>
  <c r="G49" i="1"/>
  <c r="G50" i="1"/>
  <c r="G51" i="1"/>
  <c r="G52" i="1"/>
  <c r="G53" i="1"/>
  <c r="G54" i="1"/>
  <c r="Q47" i="1"/>
  <c r="L47" i="1"/>
  <c r="G47" i="1"/>
  <c r="T39" i="1"/>
  <c r="T40" i="1"/>
  <c r="T41" i="1"/>
  <c r="T42" i="1"/>
  <c r="T43" i="1"/>
  <c r="T44" i="1"/>
  <c r="T45" i="1"/>
  <c r="T46" i="1"/>
  <c r="Q39" i="1"/>
  <c r="Q40" i="1"/>
  <c r="Q41" i="1"/>
  <c r="Q42" i="1"/>
  <c r="Q43" i="1"/>
  <c r="Q44" i="1"/>
  <c r="Q45" i="1"/>
  <c r="Q46" i="1"/>
  <c r="L39" i="1"/>
  <c r="L40" i="1"/>
  <c r="L41" i="1"/>
  <c r="L42" i="1"/>
  <c r="L43" i="1"/>
  <c r="L44" i="1"/>
  <c r="L45" i="1"/>
  <c r="L46" i="1"/>
  <c r="G39" i="1"/>
  <c r="G40" i="1"/>
  <c r="G41" i="1"/>
  <c r="G42" i="1"/>
  <c r="G43" i="1"/>
  <c r="G44" i="1"/>
  <c r="G45" i="1"/>
  <c r="G46" i="1"/>
  <c r="T38" i="1"/>
  <c r="Q38" i="1"/>
  <c r="L38" i="1"/>
  <c r="G38" i="1"/>
  <c r="T30" i="1"/>
  <c r="T31" i="1"/>
  <c r="T32" i="1"/>
  <c r="T33" i="1"/>
  <c r="T34" i="1"/>
  <c r="T35" i="1"/>
  <c r="T36" i="1"/>
  <c r="T37" i="1"/>
  <c r="Q30" i="1"/>
  <c r="Q31" i="1"/>
  <c r="L30" i="1"/>
  <c r="L31" i="1"/>
  <c r="L32" i="1"/>
  <c r="L33" i="1"/>
  <c r="L34" i="1"/>
  <c r="L35" i="1"/>
  <c r="L36" i="1"/>
  <c r="L37" i="1"/>
  <c r="G30" i="1"/>
  <c r="G31" i="1"/>
  <c r="G32" i="1"/>
  <c r="G33" i="1"/>
  <c r="G34" i="1"/>
  <c r="G35" i="1"/>
  <c r="G36" i="1"/>
  <c r="G37" i="1"/>
  <c r="T29" i="1"/>
  <c r="Q29" i="1"/>
  <c r="L29" i="1"/>
  <c r="G29" i="1"/>
  <c r="T21" i="1"/>
  <c r="T22" i="1"/>
  <c r="T23" i="1"/>
  <c r="T24" i="1"/>
  <c r="T25" i="1"/>
  <c r="T26" i="1"/>
  <c r="T27" i="1"/>
  <c r="T28" i="1"/>
  <c r="Q21" i="1"/>
  <c r="Q22" i="1"/>
  <c r="Q23" i="1"/>
  <c r="Q24" i="1"/>
  <c r="Q25" i="1"/>
  <c r="Q26" i="1"/>
  <c r="Q27" i="1"/>
  <c r="Q28" i="1"/>
  <c r="L21" i="1"/>
  <c r="L22" i="1"/>
  <c r="L23" i="1"/>
  <c r="L24" i="1"/>
  <c r="L25" i="1"/>
  <c r="L26" i="1"/>
  <c r="L27" i="1"/>
  <c r="L28" i="1"/>
  <c r="G21" i="1"/>
  <c r="G22" i="1"/>
  <c r="G23" i="1"/>
  <c r="G24" i="1"/>
  <c r="G25" i="1"/>
  <c r="G26" i="1"/>
  <c r="G27" i="1"/>
  <c r="G28" i="1"/>
  <c r="T20" i="1"/>
  <c r="Q20" i="1"/>
  <c r="L20" i="1"/>
  <c r="G20" i="1"/>
  <c r="T12" i="1"/>
  <c r="T13" i="1"/>
  <c r="T14" i="1"/>
  <c r="T15" i="1"/>
  <c r="T16" i="1"/>
  <c r="T17" i="1"/>
  <c r="T18" i="1"/>
  <c r="T19" i="1"/>
  <c r="Q12" i="1"/>
  <c r="Q13" i="1"/>
  <c r="Q14" i="1"/>
  <c r="Q15" i="1"/>
  <c r="Q16" i="1"/>
  <c r="Q17" i="1"/>
  <c r="Q18" i="1"/>
  <c r="Q19" i="1"/>
  <c r="G12" i="1"/>
  <c r="G13" i="1"/>
  <c r="G14" i="1"/>
  <c r="G15" i="1"/>
  <c r="G16" i="1"/>
  <c r="G17" i="1"/>
  <c r="G18" i="1"/>
  <c r="G19" i="1"/>
  <c r="T11" i="1"/>
  <c r="Q11" i="1"/>
  <c r="L11" i="1"/>
  <c r="G11" i="1"/>
  <c r="T3" i="1"/>
  <c r="T4" i="1"/>
  <c r="T5" i="1"/>
  <c r="T6" i="1"/>
  <c r="T7" i="1"/>
  <c r="T8" i="1"/>
  <c r="T9" i="1"/>
  <c r="T10" i="1"/>
  <c r="Q3" i="1"/>
  <c r="Q4" i="1"/>
  <c r="Q5" i="1"/>
  <c r="Q6" i="1"/>
  <c r="Q7" i="1"/>
  <c r="Q8" i="1"/>
  <c r="Q9" i="1"/>
  <c r="Q10" i="1"/>
  <c r="L3" i="1"/>
  <c r="L4" i="1"/>
  <c r="L5" i="1"/>
  <c r="L6" i="1"/>
  <c r="L7" i="1"/>
  <c r="L8" i="1"/>
  <c r="L9" i="1"/>
  <c r="L10" i="1"/>
  <c r="G3" i="1"/>
  <c r="G4" i="1"/>
  <c r="G5" i="1"/>
  <c r="G6" i="1"/>
  <c r="G7" i="1"/>
  <c r="G8" i="1"/>
  <c r="G9" i="1"/>
  <c r="G10" i="1"/>
  <c r="T2" i="1"/>
  <c r="Q2" i="1"/>
  <c r="L2" i="1"/>
  <c r="G2" i="1"/>
</calcChain>
</file>

<file path=xl/sharedStrings.xml><?xml version="1.0" encoding="utf-8"?>
<sst xmlns="http://schemas.openxmlformats.org/spreadsheetml/2006/main" count="666" uniqueCount="67">
  <si>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</si>
  <si>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</si>
  <si>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</si>
  <si>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</si>
  <si>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</si>
  <si>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</si>
  <si>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</si>
  <si>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</si>
  <si>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&lt;= HS</t>
  </si>
  <si>
    <t>Some College</t>
  </si>
  <si>
    <t>2-Year College Degree</t>
  </si>
  <si>
    <t>Bachelor's Degree</t>
  </si>
  <si>
    <t>Some Graduate School</t>
  </si>
  <si>
    <t>Masters Degree</t>
  </si>
  <si>
    <t>Doctorate</t>
  </si>
  <si>
    <t>Education Level</t>
  </si>
  <si>
    <t>Gender/Race Group</t>
  </si>
  <si>
    <t>Current Salary (All Population)</t>
  </si>
  <si>
    <t>Current Salary (New Hires 5-year)</t>
  </si>
  <si>
    <t>Current Salary (New Hires 3-year)</t>
  </si>
  <si>
    <t>Current Salary (New Hires 1-year)</t>
  </si>
  <si>
    <t>Number - All</t>
  </si>
  <si>
    <t>Salary as a Percent of Male Salary - ALL</t>
  </si>
  <si>
    <t>Salary as a Percent of Male Salary - 5-Year</t>
  </si>
  <si>
    <t>Salary as a Percent of Male Salary - 3-Years</t>
  </si>
  <si>
    <t>Salary as a Percent of Male Salary - 1-Year</t>
  </si>
  <si>
    <t>Number - 5-Years</t>
  </si>
  <si>
    <t>Number 3-Years</t>
  </si>
  <si>
    <t>Number 1-Year</t>
  </si>
  <si>
    <t>Masters</t>
  </si>
  <si>
    <t>Some Graduate</t>
  </si>
  <si>
    <t>Bachelors</t>
  </si>
  <si>
    <t>2-Year College</t>
  </si>
  <si>
    <t>HS or Less</t>
  </si>
  <si>
    <t>Male</t>
  </si>
  <si>
    <t>Female</t>
  </si>
  <si>
    <t>White</t>
  </si>
  <si>
    <t>Non-White</t>
  </si>
  <si>
    <t>Average Male</t>
  </si>
  <si>
    <t>Average Female</t>
  </si>
  <si>
    <t>Average White</t>
  </si>
  <si>
    <t>Average Non White</t>
  </si>
  <si>
    <t>Non White</t>
  </si>
  <si>
    <t>Full</t>
  </si>
  <si>
    <t>5-Years</t>
  </si>
  <si>
    <t>3 years</t>
  </si>
  <si>
    <t>Full Doctorate</t>
  </si>
  <si>
    <t>Full Masters</t>
  </si>
  <si>
    <t>Full Some College</t>
  </si>
  <si>
    <t>Full Bachelors</t>
  </si>
  <si>
    <t>Full 2-Year College</t>
  </si>
  <si>
    <t>Full Some Grad</t>
  </si>
  <si>
    <t>Full HS</t>
  </si>
  <si>
    <t>New Hires  Doctorate</t>
  </si>
  <si>
    <t>New Hires Masters</t>
  </si>
  <si>
    <t>New Some College</t>
  </si>
  <si>
    <t>New  Bachelors</t>
  </si>
  <si>
    <t>New  2-Year College</t>
  </si>
  <si>
    <t>New  Some Grad</t>
  </si>
  <si>
    <t>New HS</t>
  </si>
  <si>
    <t>New Hires</t>
  </si>
  <si>
    <t xml:space="preserve">Some Graduate </t>
  </si>
  <si>
    <t>Males</t>
  </si>
  <si>
    <t>Females Full Exec Branch</t>
  </si>
  <si>
    <t xml:space="preserve">Female New Hires </t>
  </si>
  <si>
    <t>Non-White Full Exec Branc</t>
  </si>
  <si>
    <t>Non-White New Hires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</si>
</sst>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4" fontId="0" fillId="0" borderId="0" xfId="2" applyNumberFormat="1" applyFont="1" applyAlignment="1">
      <alignment horizontal="center" wrapText="1"/>
    </xf>
    <xf numFmtId="164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 applyAlignment="1"/>
    <xf numFmtId="9" fontId="0" fillId="0" borderId="0" xfId="3" applyFont="1" applyAlignment="1">
      <alignment horizontal="center" wrapText="1"/>
    </xf>
    <xf numFmtId="9" fontId="0" fillId="0" borderId="0" xfId="3" applyFont="1" applyAlignment="1">
      <alignment horizontal="center"/>
    </xf>
    <xf numFmtId="9" fontId="0" fillId="0" borderId="0" xfId="2" applyNumberFormat="1" applyFont="1"/>
    <xf numFmtId="9" fontId="0" fillId="0" borderId="0" xfId="1" applyNumberFormat="1" applyFont="1" applyAlignment="1"/>
    <xf numFmtId="9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3" applyNumberFormat="1" applyFont="1" applyAlignment="1">
      <alignment horizontal="center"/>
    </xf>
    <xf numFmtId="10" fontId="0" fillId="0" borderId="0" xfId="2" applyNumberFormat="1" applyFont="1"/>
    <xf numFmtId="10" fontId="0" fillId="0" borderId="0" xfId="1" applyNumberFormat="1" applyFont="1" applyAlignment="1"/>
    <xf numFmtId="10" fontId="0" fillId="0" borderId="0" xfId="0" applyNumberFormat="1"/>
    <xf numFmtId="10" fontId="0" fillId="0" borderId="0" xfId="3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44" fontId="0" fillId="0" borderId="0" xfId="2" applyFont="1"/>
    <xf numFmtId="0" fontId="0" fillId="0" borderId="0" xfId="3" applyNumberFormat="1" applyFont="1"/>
    <xf numFmtId="49" fontId="0" fillId="0" borderId="0" xfId="3" applyNumberFormat="1" applyFont="1" applyAlignment="1"/>
    <xf numFmtId="9" fontId="0" fillId="0" borderId="0" xfId="3" applyFont="1" applyAlignment="1">
      <alignment horizontal="right"/>
    </xf>
    <xf numFmtId="0" fontId="0" fillId="0" borderId="0" xfId="0" applyAlignment="1">
      <alignment horizontal="right"/>
    </xf>
    <xf numFmtId="9" fontId="0" fillId="0" borderId="0" xfId="3" applyFont="1"/>
    <xf numFmtId="9" fontId="0" fillId="0" borderId="0" xfId="2" applyNumberFormat="1" applyFont="1" applyAlignment="1">
      <alignment horizontal="right"/>
    </xf>
    <xf numFmtId="9" fontId="0" fillId="0" borderId="0" xfId="1" applyNumberFormat="1" applyFont="1" applyAlignment="1">
      <alignment horizontal="right"/>
    </xf>
    <xf numFmtId="9" fontId="0" fillId="0" borderId="0" xfId="3" applyNumberFormat="1" applyFont="1" applyAlignment="1">
      <alignment horizontal="right"/>
    </xf>
    <xf numFmtId="9" fontId="0" fillId="0" borderId="0" xfId="0" applyNumberForma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EA62-73BD-BA4F-BFC4-B4EAAD35B894}">
  <dimension ref="A1:AD181"/>
  <sheetViews>
    <sheetView tabSelected="1" zoomScale="80" zoomScaleNormal="80" workbookViewId="0">
      <pane ySplit="1" topLeftCell="A2" activePane="bottomLeft" state="frozen"/>
      <selection pane="bottomLeft" activeCell="B173" sqref="B173"/>
    </sheetView>
  </sheetViews>
  <sheetFormatPr defaultColWidth="10.5" defaultRowHeight="15.5" x14ac:dyDescent="0.35"/>
  <cols>
    <col min="1" max="1" width="20" bestFit="1" customWidth="1"/>
    <col min="2" max="2" width="14" customWidth="1"/>
    <col min="3" max="3" width="13.83203125" style="4" bestFit="1" customWidth="1"/>
    <col min="4" max="4" width="8.33203125" style="6" bestFit="1" customWidth="1"/>
    <col min="5" max="5" width="0" hidden="1" customWidth="1"/>
    <col min="6" max="6" width="12" hidden="1" customWidth="1"/>
    <col min="7" max="7" width="16.5" style="8" customWidth="1"/>
    <col min="8" max="8" width="19.33203125" style="2" customWidth="1"/>
    <col min="9" max="9" width="17.6640625" style="6" customWidth="1"/>
    <col min="10" max="10" width="0" hidden="1" customWidth="1"/>
    <col min="11" max="11" width="12" hidden="1" customWidth="1"/>
    <col min="12" max="12" width="14.33203125" style="8" customWidth="1"/>
    <col min="13" max="13" width="11.5" style="2" customWidth="1"/>
    <col min="14" max="14" width="16.1640625" style="6" customWidth="1"/>
    <col min="15" max="15" width="0" hidden="1" customWidth="1"/>
    <col min="16" max="16" width="12" customWidth="1"/>
    <col min="17" max="17" width="11.83203125" style="8" customWidth="1"/>
    <col min="18" max="18" width="12.5" style="2" bestFit="1" customWidth="1"/>
    <col min="19" max="19" width="8.33203125" style="6" bestFit="1" customWidth="1"/>
    <col min="20" max="20" width="15.6640625" style="8" customWidth="1"/>
    <col min="21" max="21" width="19.33203125" customWidth="1"/>
    <col min="22" max="22" width="17.6640625" customWidth="1"/>
    <col min="23" max="24" width="0" hidden="1" customWidth="1"/>
    <col min="25" max="25" width="14.33203125" customWidth="1"/>
    <col min="26" max="26" width="11.5" customWidth="1"/>
    <col min="27" max="27" width="16.1640625" customWidth="1"/>
    <col min="28" max="28" width="0" hidden="1" customWidth="1"/>
    <col min="29" max="29" width="12" customWidth="1"/>
    <col min="30" max="30" width="11.83203125" customWidth="1"/>
  </cols>
  <sheetData>
    <row r="1" spans="1:20" ht="65.25" customHeight="1" x14ac:dyDescent="0.35">
      <c r="A1" t="s">
        <v>15</v>
      </c>
      <c r="B1" s="1" t="s">
        <v>16</v>
      </c>
      <c r="C1" s="3" t="s">
        <v>17</v>
      </c>
      <c r="D1" s="5" t="s">
        <v>21</v>
      </c>
      <c r="F1" s="1" t="s">
        <v>16</v>
      </c>
      <c r="G1" s="7" t="s">
        <v>22</v>
      </c>
      <c r="H1" s="3" t="s">
        <v>18</v>
      </c>
      <c r="I1" s="5" t="s">
        <v>26</v>
      </c>
      <c r="K1" s="1" t="s">
        <v>16</v>
      </c>
      <c r="L1" s="7" t="s">
        <v>23</v>
      </c>
      <c r="M1" s="3" t="s">
        <v>19</v>
      </c>
      <c r="N1" s="5" t="s">
        <v>27</v>
      </c>
      <c r="P1" s="1" t="s">
        <v>16</v>
      </c>
      <c r="Q1" s="7" t="s">
        <v>24</v>
      </c>
      <c r="R1" s="3" t="s">
        <v>20</v>
      </c>
      <c r="S1" s="5" t="s">
        <v>28</v>
      </c>
      <c r="T1" s="7" t="s">
        <v>25</v>
      </c>
    </row>
    <row r="2" spans="1:20" x14ac:dyDescent="0.35">
      <c r="C2" s="4">
        <v>74420.36</v>
      </c>
      <c r="D2" s="6">
        <v>523</v>
      </c>
      <c r="G2" s="8">
        <f>C2/88292</f>
        <v>0.84288904997055225</v>
      </c>
      <c r="H2" s="2">
        <v>70725.63</v>
      </c>
      <c r="I2" s="6">
        <v>263</v>
      </c>
      <c r="L2" s="8">
        <f>H2/64512</f>
        <v>1.0963174293154763</v>
      </c>
      <c r="M2" s="2">
        <v>71332.05</v>
      </c>
      <c r="N2" s="6">
        <v>238</v>
      </c>
      <c r="Q2" s="8">
        <f>M2/63509</f>
        <v>1.1231801791872018</v>
      </c>
      <c r="R2" s="2">
        <v>67953.34</v>
      </c>
      <c r="S2" s="6">
        <v>137</v>
      </c>
      <c r="T2" s="8">
        <f>R2/58671</f>
        <v>1.1582100185781732</v>
      </c>
    </row>
    <row r="3" spans="1:20" x14ac:dyDescent="0.35">
      <c r="B3" t="s">
        <v>0</v>
      </c>
      <c r="C3" s="4">
        <v>88291.55</v>
      </c>
      <c r="D3" s="6">
        <v>5643</v>
      </c>
      <c r="F3" t="s">
        <v>0</v>
      </c>
      <c r="G3" s="8">
        <f t="shared" ref="G3:G10" si="0">C3/88292</f>
        <v>0.99999490327549501</v>
      </c>
      <c r="H3" s="2">
        <v>64511.8</v>
      </c>
      <c r="I3" s="6">
        <v>728</v>
      </c>
      <c r="K3" t="s">
        <v>0</v>
      </c>
      <c r="L3" s="8">
        <f t="shared" ref="L3:L10" si="1">H3/64512</f>
        <v>0.99999689980158735</v>
      </c>
      <c r="M3" s="2">
        <v>63509.27</v>
      </c>
      <c r="N3" s="6">
        <v>590</v>
      </c>
      <c r="P3" t="s">
        <v>0</v>
      </c>
      <c r="Q3" s="8">
        <f t="shared" ref="Q3:Q10" si="2">M3/63509</f>
        <v>1.0000042513659482</v>
      </c>
      <c r="R3" s="2">
        <v>58670.7</v>
      </c>
      <c r="S3" s="6">
        <v>214</v>
      </c>
      <c r="T3" s="8">
        <f t="shared" ref="T3:T10" si="3">R3/58671</f>
        <v>0.9999948867413202</v>
      </c>
    </row>
    <row r="4" spans="1:20" x14ac:dyDescent="0.35">
      <c r="B4" t="s">
        <v>1</v>
      </c>
      <c r="C4" s="4">
        <v>86569.21</v>
      </c>
      <c r="D4" s="6">
        <v>4701</v>
      </c>
      <c r="F4" t="s">
        <v>1</v>
      </c>
      <c r="G4" s="8">
        <f t="shared" si="0"/>
        <v>0.98048758664431668</v>
      </c>
      <c r="H4" s="2">
        <v>66943.95</v>
      </c>
      <c r="I4" s="6">
        <v>481</v>
      </c>
      <c r="K4" t="s">
        <v>1</v>
      </c>
      <c r="L4" s="8">
        <f t="shared" si="1"/>
        <v>1.0376976376488094</v>
      </c>
      <c r="M4" s="2">
        <v>65586.09</v>
      </c>
      <c r="N4" s="6">
        <v>360</v>
      </c>
      <c r="P4" t="s">
        <v>1</v>
      </c>
      <c r="Q4" s="8">
        <f t="shared" si="2"/>
        <v>1.0327054433229936</v>
      </c>
      <c r="R4" s="2">
        <v>55624.33</v>
      </c>
      <c r="S4" s="6">
        <v>167</v>
      </c>
      <c r="T4" s="8">
        <f t="shared" si="3"/>
        <v>0.94807196059381982</v>
      </c>
    </row>
    <row r="5" spans="1:20" x14ac:dyDescent="0.35">
      <c r="B5" t="s">
        <v>2</v>
      </c>
      <c r="C5" s="4">
        <v>74714.09</v>
      </c>
      <c r="D5" s="6">
        <v>1040</v>
      </c>
      <c r="F5" t="s">
        <v>2</v>
      </c>
      <c r="G5" s="8">
        <f t="shared" si="0"/>
        <v>0.84621585194581617</v>
      </c>
      <c r="H5" s="2">
        <v>61957.93</v>
      </c>
      <c r="I5" s="6">
        <v>120</v>
      </c>
      <c r="K5" t="s">
        <v>2</v>
      </c>
      <c r="L5" s="8">
        <f t="shared" si="1"/>
        <v>0.96040938120039687</v>
      </c>
      <c r="M5" s="2">
        <v>61806.67</v>
      </c>
      <c r="N5" s="6">
        <v>93</v>
      </c>
      <c r="P5" t="s">
        <v>2</v>
      </c>
      <c r="Q5" s="8">
        <f t="shared" si="2"/>
        <v>0.97319545261301543</v>
      </c>
      <c r="R5" s="2">
        <v>51633.3</v>
      </c>
      <c r="S5" s="6">
        <v>30</v>
      </c>
      <c r="T5" s="8">
        <f t="shared" si="3"/>
        <v>0.8800480646315898</v>
      </c>
    </row>
    <row r="6" spans="1:20" x14ac:dyDescent="0.35">
      <c r="B6" t="s">
        <v>3</v>
      </c>
      <c r="C6" s="4">
        <v>76645.86</v>
      </c>
      <c r="D6" s="6">
        <v>1775</v>
      </c>
      <c r="F6" t="s">
        <v>3</v>
      </c>
      <c r="G6" s="8">
        <f t="shared" si="0"/>
        <v>0.86809518416164544</v>
      </c>
      <c r="H6" s="2">
        <v>61422.79</v>
      </c>
      <c r="I6" s="6">
        <v>159</v>
      </c>
      <c r="K6" t="s">
        <v>3</v>
      </c>
      <c r="L6" s="8">
        <f t="shared" si="1"/>
        <v>0.95211418030753969</v>
      </c>
      <c r="M6" s="2">
        <v>59572.09</v>
      </c>
      <c r="N6" s="6">
        <v>131</v>
      </c>
      <c r="P6" t="s">
        <v>3</v>
      </c>
      <c r="Q6" s="8">
        <f t="shared" si="2"/>
        <v>0.93801020327827545</v>
      </c>
      <c r="R6" s="2">
        <v>50087.67</v>
      </c>
      <c r="S6" s="6">
        <v>64</v>
      </c>
      <c r="T6" s="8">
        <f t="shared" si="3"/>
        <v>0.85370404458761562</v>
      </c>
    </row>
    <row r="7" spans="1:20" x14ac:dyDescent="0.35">
      <c r="B7" t="s">
        <v>4</v>
      </c>
      <c r="C7" s="4">
        <v>74044.08</v>
      </c>
      <c r="D7" s="6">
        <v>763</v>
      </c>
      <c r="F7" t="s">
        <v>4</v>
      </c>
      <c r="G7" s="8">
        <f t="shared" si="0"/>
        <v>0.83862728219997285</v>
      </c>
      <c r="H7" s="2">
        <v>55228.84</v>
      </c>
      <c r="I7" s="6">
        <v>117</v>
      </c>
      <c r="K7" t="s">
        <v>4</v>
      </c>
      <c r="L7" s="8">
        <f t="shared" si="1"/>
        <v>0.85610181051587297</v>
      </c>
      <c r="M7" s="2">
        <v>53424.03</v>
      </c>
      <c r="N7" s="6">
        <v>91</v>
      </c>
      <c r="P7" t="s">
        <v>4</v>
      </c>
      <c r="Q7" s="8">
        <f t="shared" si="2"/>
        <v>0.84120408131131019</v>
      </c>
      <c r="R7" s="2">
        <v>47468.99</v>
      </c>
      <c r="S7" s="6">
        <v>38</v>
      </c>
      <c r="T7" s="8">
        <f t="shared" si="3"/>
        <v>0.80907075045593224</v>
      </c>
    </row>
    <row r="8" spans="1:20" x14ac:dyDescent="0.35">
      <c r="B8" t="s">
        <v>5</v>
      </c>
      <c r="C8" s="4">
        <v>76371.66</v>
      </c>
      <c r="D8" s="6">
        <v>887</v>
      </c>
      <c r="F8" t="s">
        <v>5</v>
      </c>
      <c r="G8" s="8">
        <f t="shared" si="0"/>
        <v>0.86498958002990078</v>
      </c>
      <c r="H8" s="2">
        <v>55570.71</v>
      </c>
      <c r="I8" s="6">
        <v>82</v>
      </c>
      <c r="K8" t="s">
        <v>5</v>
      </c>
      <c r="L8" s="8">
        <f t="shared" si="1"/>
        <v>0.86140113467261903</v>
      </c>
      <c r="M8" s="2">
        <v>53461.33</v>
      </c>
      <c r="N8" s="6">
        <v>70</v>
      </c>
      <c r="P8" t="s">
        <v>5</v>
      </c>
      <c r="Q8" s="8">
        <f t="shared" si="2"/>
        <v>0.84179139964414496</v>
      </c>
      <c r="R8" s="2">
        <v>47752.61</v>
      </c>
      <c r="S8" s="6">
        <v>39</v>
      </c>
      <c r="T8" s="8">
        <f t="shared" si="3"/>
        <v>0.8139048252117741</v>
      </c>
    </row>
    <row r="9" spans="1:20" x14ac:dyDescent="0.35">
      <c r="B9" t="s">
        <v>6</v>
      </c>
      <c r="C9" s="4">
        <v>96124.12</v>
      </c>
      <c r="D9" s="6">
        <v>185</v>
      </c>
      <c r="F9" t="s">
        <v>6</v>
      </c>
      <c r="G9" s="8">
        <f t="shared" si="0"/>
        <v>1.0887070176233407</v>
      </c>
      <c r="H9" s="2">
        <v>80910.27</v>
      </c>
      <c r="I9" s="6">
        <v>35</v>
      </c>
      <c r="K9" t="s">
        <v>6</v>
      </c>
      <c r="L9" s="8">
        <f t="shared" si="1"/>
        <v>1.254189453125</v>
      </c>
      <c r="M9" s="2">
        <v>68993.63</v>
      </c>
      <c r="N9" s="6">
        <v>30</v>
      </c>
      <c r="P9" t="s">
        <v>6</v>
      </c>
      <c r="Q9" s="8">
        <f t="shared" si="2"/>
        <v>1.0863598860004096</v>
      </c>
      <c r="R9" s="2">
        <v>53056.03</v>
      </c>
      <c r="S9" s="6">
        <v>11</v>
      </c>
      <c r="T9" s="8">
        <f t="shared" si="3"/>
        <v>0.90429735303642345</v>
      </c>
    </row>
    <row r="10" spans="1:20" x14ac:dyDescent="0.35">
      <c r="B10" t="s">
        <v>7</v>
      </c>
      <c r="C10" s="4">
        <v>92789.07</v>
      </c>
      <c r="D10" s="6">
        <v>180</v>
      </c>
      <c r="F10" t="s">
        <v>7</v>
      </c>
      <c r="G10" s="8">
        <f t="shared" si="0"/>
        <v>1.0509340597109591</v>
      </c>
      <c r="H10" s="2">
        <v>60156.91</v>
      </c>
      <c r="I10" s="6">
        <v>20</v>
      </c>
      <c r="K10" t="s">
        <v>7</v>
      </c>
      <c r="L10" s="8">
        <f t="shared" si="1"/>
        <v>0.93249178447420644</v>
      </c>
      <c r="M10" s="2">
        <v>58847.18</v>
      </c>
      <c r="N10" s="6">
        <v>16</v>
      </c>
      <c r="P10" t="s">
        <v>7</v>
      </c>
      <c r="Q10" s="8">
        <f t="shared" si="2"/>
        <v>0.9265959155395298</v>
      </c>
      <c r="R10" s="2">
        <v>57893.77</v>
      </c>
      <c r="S10" s="6">
        <v>9</v>
      </c>
      <c r="T10" s="8">
        <f t="shared" si="3"/>
        <v>0.98675273985444256</v>
      </c>
    </row>
    <row r="11" spans="1:20" x14ac:dyDescent="0.35">
      <c r="A11" t="s">
        <v>8</v>
      </c>
      <c r="C11" s="4">
        <v>54096.33</v>
      </c>
      <c r="D11" s="6">
        <v>28</v>
      </c>
      <c r="E11" t="s">
        <v>8</v>
      </c>
      <c r="G11" s="8">
        <f>C11/57862</f>
        <v>0.93491980920120288</v>
      </c>
      <c r="H11" s="2">
        <v>47979.01</v>
      </c>
      <c r="I11" s="6">
        <v>11</v>
      </c>
      <c r="J11" t="s">
        <v>8</v>
      </c>
      <c r="L11" s="8">
        <f>H11/50509</f>
        <v>0.9499101150290048</v>
      </c>
      <c r="M11" s="2">
        <v>47345.31</v>
      </c>
      <c r="N11" s="6">
        <v>9</v>
      </c>
      <c r="O11" t="s">
        <v>8</v>
      </c>
      <c r="Q11" s="8">
        <f>M11/50072</f>
        <v>0.94554461575331517</v>
      </c>
      <c r="R11" s="2">
        <v>40734.18</v>
      </c>
      <c r="S11" s="6">
        <v>3</v>
      </c>
      <c r="T11" s="8">
        <f>R11/48276</f>
        <v>0.84377703206562271</v>
      </c>
    </row>
    <row r="12" spans="1:20" x14ac:dyDescent="0.35">
      <c r="A12" t="s">
        <v>8</v>
      </c>
      <c r="B12" t="s">
        <v>0</v>
      </c>
      <c r="C12" s="4">
        <v>57861.83</v>
      </c>
      <c r="D12" s="6">
        <v>857</v>
      </c>
      <c r="E12" t="s">
        <v>8</v>
      </c>
      <c r="F12" t="s">
        <v>0</v>
      </c>
      <c r="G12" s="8">
        <f t="shared" ref="G12:G19" si="4">C12/57862</f>
        <v>0.99999706197504412</v>
      </c>
      <c r="H12" s="2">
        <v>50509.14</v>
      </c>
      <c r="I12" s="6">
        <v>231</v>
      </c>
      <c r="J12" t="s">
        <v>8</v>
      </c>
      <c r="K12" t="s">
        <v>0</v>
      </c>
      <c r="L12" s="8">
        <f>H12/50509</f>
        <v>1.0000027717832465</v>
      </c>
      <c r="M12" s="2">
        <v>50072.35</v>
      </c>
      <c r="N12" s="6">
        <v>190</v>
      </c>
      <c r="O12" t="s">
        <v>8</v>
      </c>
      <c r="P12" t="s">
        <v>0</v>
      </c>
      <c r="Q12" s="8">
        <f t="shared" ref="Q12:Q19" si="5">M12/50072</f>
        <v>1.0000069899344943</v>
      </c>
      <c r="R12" s="2">
        <v>48275.85</v>
      </c>
      <c r="S12" s="6">
        <v>53</v>
      </c>
      <c r="T12" s="8">
        <f t="shared" ref="T12:T19" si="6">R12/48276</f>
        <v>0.99999689286602034</v>
      </c>
    </row>
    <row r="13" spans="1:20" x14ac:dyDescent="0.35">
      <c r="A13" t="s">
        <v>8</v>
      </c>
      <c r="B13" t="s">
        <v>1</v>
      </c>
      <c r="C13" s="4">
        <v>61957.54</v>
      </c>
      <c r="D13" s="6">
        <v>324</v>
      </c>
      <c r="E13" t="s">
        <v>8</v>
      </c>
      <c r="F13" t="s">
        <v>1</v>
      </c>
      <c r="G13" s="8">
        <f t="shared" si="4"/>
        <v>1.0707811689882825</v>
      </c>
      <c r="H13" s="2">
        <v>48025.71</v>
      </c>
      <c r="I13" s="6">
        <v>60</v>
      </c>
      <c r="J13" t="s">
        <v>8</v>
      </c>
      <c r="K13" t="s">
        <v>1</v>
      </c>
      <c r="L13" s="8">
        <f>H13/50509</f>
        <v>0.95083470272624682</v>
      </c>
      <c r="M13" s="2">
        <v>47040.91</v>
      </c>
      <c r="N13" s="6">
        <v>53</v>
      </c>
      <c r="O13" t="s">
        <v>8</v>
      </c>
      <c r="P13" t="s">
        <v>1</v>
      </c>
      <c r="Q13" s="8">
        <f t="shared" si="5"/>
        <v>0.93946536986739104</v>
      </c>
      <c r="R13" s="2">
        <v>44257.98</v>
      </c>
      <c r="S13" s="6">
        <v>20</v>
      </c>
      <c r="T13" s="8">
        <f t="shared" si="6"/>
        <v>0.91676982351478997</v>
      </c>
    </row>
    <row r="14" spans="1:20" x14ac:dyDescent="0.35">
      <c r="A14" t="s">
        <v>8</v>
      </c>
      <c r="B14" t="s">
        <v>2</v>
      </c>
      <c r="C14" s="4">
        <v>55884.85</v>
      </c>
      <c r="D14" s="6">
        <v>340</v>
      </c>
      <c r="E14" t="s">
        <v>8</v>
      </c>
      <c r="F14" t="s">
        <v>2</v>
      </c>
      <c r="G14" s="8">
        <f t="shared" si="4"/>
        <v>0.96582990563755144</v>
      </c>
      <c r="H14" s="2">
        <v>47842.63</v>
      </c>
      <c r="I14" s="6">
        <v>103</v>
      </c>
      <c r="J14" t="s">
        <v>8</v>
      </c>
      <c r="K14" t="s">
        <v>2</v>
      </c>
      <c r="L14" s="8">
        <f t="shared" ref="L14:L19" si="7">H14/50509</f>
        <v>0.94721000217782969</v>
      </c>
      <c r="M14" s="2">
        <v>47638.62</v>
      </c>
      <c r="N14" s="6">
        <v>94</v>
      </c>
      <c r="O14" t="s">
        <v>8</v>
      </c>
      <c r="P14" t="s">
        <v>2</v>
      </c>
      <c r="Q14" s="8">
        <f t="shared" si="5"/>
        <v>0.95140238057197646</v>
      </c>
      <c r="R14" s="2">
        <v>43400.27</v>
      </c>
      <c r="S14" s="6">
        <v>36</v>
      </c>
      <c r="T14" s="8">
        <f t="shared" si="6"/>
        <v>0.89900302427707346</v>
      </c>
    </row>
    <row r="15" spans="1:20" x14ac:dyDescent="0.35">
      <c r="A15" t="s">
        <v>8</v>
      </c>
      <c r="B15" t="s">
        <v>3</v>
      </c>
      <c r="C15" s="4">
        <v>57217.86</v>
      </c>
      <c r="D15" s="6">
        <v>195</v>
      </c>
      <c r="E15" t="s">
        <v>8</v>
      </c>
      <c r="F15" t="s">
        <v>3</v>
      </c>
      <c r="G15" s="8">
        <f t="shared" si="4"/>
        <v>0.98886765061698523</v>
      </c>
      <c r="H15" s="2">
        <v>44718.61</v>
      </c>
      <c r="I15" s="6">
        <v>58</v>
      </c>
      <c r="J15" t="s">
        <v>8</v>
      </c>
      <c r="K15" t="s">
        <v>3</v>
      </c>
      <c r="L15" s="8">
        <f t="shared" si="7"/>
        <v>0.88535924290720469</v>
      </c>
      <c r="M15" s="2">
        <v>44484.84</v>
      </c>
      <c r="N15" s="6">
        <v>56</v>
      </c>
      <c r="O15" t="s">
        <v>8</v>
      </c>
      <c r="P15" t="s">
        <v>3</v>
      </c>
      <c r="Q15" s="8">
        <f t="shared" si="5"/>
        <v>0.88841747883048405</v>
      </c>
      <c r="R15" s="2">
        <v>41099.42</v>
      </c>
      <c r="S15" s="6">
        <v>28</v>
      </c>
      <c r="T15" s="8">
        <f t="shared" si="6"/>
        <v>0.85134269616372527</v>
      </c>
    </row>
    <row r="16" spans="1:20" x14ac:dyDescent="0.35">
      <c r="A16" t="s">
        <v>8</v>
      </c>
      <c r="B16" t="s">
        <v>4</v>
      </c>
      <c r="C16" s="4">
        <v>57671.81</v>
      </c>
      <c r="D16" s="6">
        <v>304</v>
      </c>
      <c r="E16" t="s">
        <v>8</v>
      </c>
      <c r="F16" t="s">
        <v>4</v>
      </c>
      <c r="G16" s="8">
        <f t="shared" si="4"/>
        <v>0.99671304137430439</v>
      </c>
      <c r="H16" s="2">
        <v>49003.37</v>
      </c>
      <c r="I16" s="6">
        <v>79</v>
      </c>
      <c r="J16" t="s">
        <v>8</v>
      </c>
      <c r="K16" t="s">
        <v>4</v>
      </c>
      <c r="L16" s="8">
        <f t="shared" si="7"/>
        <v>0.97019085707497676</v>
      </c>
      <c r="M16" s="2">
        <v>48736.79</v>
      </c>
      <c r="N16" s="6">
        <v>66</v>
      </c>
      <c r="O16" t="s">
        <v>8</v>
      </c>
      <c r="P16" t="s">
        <v>4</v>
      </c>
      <c r="Q16" s="8">
        <f t="shared" si="5"/>
        <v>0.97333419875379457</v>
      </c>
      <c r="R16" s="2">
        <v>46735.53</v>
      </c>
      <c r="S16" s="6">
        <v>23</v>
      </c>
      <c r="T16" s="8">
        <f t="shared" si="6"/>
        <v>0.96809035545612721</v>
      </c>
    </row>
    <row r="17" spans="1:20" x14ac:dyDescent="0.35">
      <c r="A17" t="s">
        <v>8</v>
      </c>
      <c r="B17" t="s">
        <v>5</v>
      </c>
      <c r="C17" s="4">
        <v>57964.53</v>
      </c>
      <c r="D17" s="6">
        <v>109</v>
      </c>
      <c r="E17" t="s">
        <v>8</v>
      </c>
      <c r="F17" t="s">
        <v>5</v>
      </c>
      <c r="G17" s="8">
        <f t="shared" si="4"/>
        <v>1.0017719746984204</v>
      </c>
      <c r="H17" s="2">
        <v>48470.38</v>
      </c>
      <c r="I17" s="6">
        <v>29</v>
      </c>
      <c r="J17" t="s">
        <v>8</v>
      </c>
      <c r="K17" t="s">
        <v>5</v>
      </c>
      <c r="L17" s="8">
        <f t="shared" si="7"/>
        <v>0.95963848027084275</v>
      </c>
      <c r="M17" s="2">
        <v>47510.559999999998</v>
      </c>
      <c r="N17" s="6">
        <v>24</v>
      </c>
      <c r="O17" t="s">
        <v>8</v>
      </c>
      <c r="P17" t="s">
        <v>5</v>
      </c>
      <c r="Q17" s="8">
        <f t="shared" si="5"/>
        <v>0.9488448633967087</v>
      </c>
      <c r="R17" s="2">
        <v>44873.73</v>
      </c>
      <c r="S17" s="6">
        <v>10</v>
      </c>
      <c r="T17" s="8">
        <f t="shared" si="6"/>
        <v>0.92952460850111862</v>
      </c>
    </row>
    <row r="18" spans="1:20" x14ac:dyDescent="0.35">
      <c r="A18" t="s">
        <v>8</v>
      </c>
      <c r="B18" t="s">
        <v>6</v>
      </c>
      <c r="C18" s="4">
        <v>61857.58</v>
      </c>
      <c r="D18" s="6">
        <v>9</v>
      </c>
      <c r="E18" t="s">
        <v>8</v>
      </c>
      <c r="F18" t="s">
        <v>6</v>
      </c>
      <c r="G18" s="8">
        <f t="shared" si="4"/>
        <v>1.0690536103141959</v>
      </c>
      <c r="H18" s="2">
        <v>50303.05</v>
      </c>
      <c r="I18" s="6">
        <v>1</v>
      </c>
      <c r="J18" t="s">
        <v>8</v>
      </c>
      <c r="K18" t="s">
        <v>6</v>
      </c>
      <c r="L18" s="8">
        <f t="shared" si="7"/>
        <v>0.99592250885980727</v>
      </c>
      <c r="M18" s="2">
        <v>50303.05</v>
      </c>
      <c r="N18" s="6">
        <v>1</v>
      </c>
      <c r="Q18" s="8">
        <f t="shared" si="5"/>
        <v>1.0046143553283273</v>
      </c>
      <c r="T18" s="8">
        <f t="shared" si="6"/>
        <v>0</v>
      </c>
    </row>
    <row r="19" spans="1:20" x14ac:dyDescent="0.35">
      <c r="A19" t="s">
        <v>8</v>
      </c>
      <c r="B19" t="s">
        <v>7</v>
      </c>
      <c r="C19" s="4">
        <v>57402.36</v>
      </c>
      <c r="D19" s="6">
        <v>7</v>
      </c>
      <c r="E19" t="s">
        <v>8</v>
      </c>
      <c r="F19" t="s">
        <v>7</v>
      </c>
      <c r="G19" s="8">
        <f t="shared" si="4"/>
        <v>0.9920562718191559</v>
      </c>
      <c r="H19" s="2">
        <v>45909.120000000003</v>
      </c>
      <c r="I19" s="6">
        <v>2</v>
      </c>
      <c r="J19" t="s">
        <v>8</v>
      </c>
      <c r="K19" t="s">
        <v>7</v>
      </c>
      <c r="L19" s="8">
        <f t="shared" si="7"/>
        <v>0.90892949771327891</v>
      </c>
      <c r="M19" s="2">
        <v>33602.18</v>
      </c>
      <c r="N19" s="6">
        <v>1</v>
      </c>
      <c r="O19" t="s">
        <v>8</v>
      </c>
      <c r="P19" t="s">
        <v>7</v>
      </c>
      <c r="Q19" s="8">
        <f t="shared" si="5"/>
        <v>0.67107724876178299</v>
      </c>
      <c r="R19" s="2">
        <v>33602.18</v>
      </c>
      <c r="S19" s="6">
        <v>1</v>
      </c>
      <c r="T19" s="8">
        <f t="shared" si="6"/>
        <v>0.69604316844809011</v>
      </c>
    </row>
    <row r="20" spans="1:20" x14ac:dyDescent="0.35">
      <c r="A20" t="s">
        <v>9</v>
      </c>
      <c r="C20" s="4">
        <v>54341.61</v>
      </c>
      <c r="D20" s="6">
        <v>48</v>
      </c>
      <c r="E20" t="s">
        <v>9</v>
      </c>
      <c r="G20" s="8">
        <f>C20/61926</f>
        <v>0.87752494913283596</v>
      </c>
      <c r="H20" s="2">
        <v>48103.3</v>
      </c>
      <c r="I20" s="6">
        <v>27</v>
      </c>
      <c r="J20" t="s">
        <v>9</v>
      </c>
      <c r="L20" s="8">
        <f>H20/53485</f>
        <v>0.89937926521454614</v>
      </c>
      <c r="M20" s="2">
        <v>48103.3</v>
      </c>
      <c r="N20" s="6">
        <v>27</v>
      </c>
      <c r="O20" t="s">
        <v>9</v>
      </c>
      <c r="Q20" s="8">
        <f>M20/53236</f>
        <v>0.90358591930272758</v>
      </c>
      <c r="R20" s="2">
        <v>42666.04</v>
      </c>
      <c r="S20" s="6">
        <v>10</v>
      </c>
      <c r="T20" s="8">
        <f>R20/50267</f>
        <v>0.8487882706348101</v>
      </c>
    </row>
    <row r="21" spans="1:20" x14ac:dyDescent="0.35">
      <c r="A21" t="s">
        <v>9</v>
      </c>
      <c r="B21" t="s">
        <v>0</v>
      </c>
      <c r="C21" s="4">
        <v>61926.44</v>
      </c>
      <c r="D21" s="6">
        <v>928</v>
      </c>
      <c r="E21" t="s">
        <v>9</v>
      </c>
      <c r="F21" t="s">
        <v>0</v>
      </c>
      <c r="G21" s="8">
        <f t="shared" ref="G21:G28" si="8">C21/61926</f>
        <v>1.0000071052546589</v>
      </c>
      <c r="H21" s="2">
        <v>53484.81</v>
      </c>
      <c r="I21" s="6">
        <v>183</v>
      </c>
      <c r="K21" t="s">
        <v>0</v>
      </c>
      <c r="L21" s="8">
        <f t="shared" ref="L21:L28" si="9">H21/53485</f>
        <v>0.99999644760213136</v>
      </c>
      <c r="M21" s="2">
        <v>53236.41</v>
      </c>
      <c r="N21" s="6">
        <v>165</v>
      </c>
      <c r="O21" t="s">
        <v>9</v>
      </c>
      <c r="P21" t="s">
        <v>0</v>
      </c>
      <c r="Q21" s="8">
        <f t="shared" ref="Q21:Q28" si="10">M21/53236</f>
        <v>1.0000077015553386</v>
      </c>
      <c r="R21" s="2">
        <v>50266.879999999997</v>
      </c>
      <c r="S21" s="6">
        <v>35</v>
      </c>
      <c r="T21" s="8">
        <f t="shared" ref="T21:T28" si="11">R21/50267</f>
        <v>0.99999761274792598</v>
      </c>
    </row>
    <row r="22" spans="1:20" x14ac:dyDescent="0.35">
      <c r="A22" t="s">
        <v>9</v>
      </c>
      <c r="B22" t="s">
        <v>1</v>
      </c>
      <c r="C22" s="4">
        <v>62993.98</v>
      </c>
      <c r="D22" s="6">
        <v>368</v>
      </c>
      <c r="E22" t="s">
        <v>9</v>
      </c>
      <c r="F22" t="s">
        <v>1</v>
      </c>
      <c r="G22" s="8">
        <f t="shared" si="8"/>
        <v>1.0172460678874786</v>
      </c>
      <c r="H22" s="2">
        <v>50397.42</v>
      </c>
      <c r="I22" s="6">
        <v>76</v>
      </c>
      <c r="J22" t="s">
        <v>9</v>
      </c>
      <c r="K22" t="s">
        <v>1</v>
      </c>
      <c r="L22" s="8">
        <f t="shared" si="9"/>
        <v>0.94227203888940825</v>
      </c>
      <c r="M22" s="2">
        <v>49565.89</v>
      </c>
      <c r="N22" s="6">
        <v>69</v>
      </c>
      <c r="O22" t="s">
        <v>9</v>
      </c>
      <c r="P22" t="s">
        <v>1</v>
      </c>
      <c r="Q22" s="8">
        <f t="shared" si="10"/>
        <v>0.93105962130888875</v>
      </c>
      <c r="R22" s="2">
        <v>45827.82</v>
      </c>
      <c r="S22" s="6">
        <v>29</v>
      </c>
      <c r="T22" s="8">
        <f t="shared" si="11"/>
        <v>0.91168798615393798</v>
      </c>
    </row>
    <row r="23" spans="1:20" x14ac:dyDescent="0.35">
      <c r="A23" t="s">
        <v>9</v>
      </c>
      <c r="B23" t="s">
        <v>2</v>
      </c>
      <c r="C23" s="4">
        <v>57362.15</v>
      </c>
      <c r="D23" s="6">
        <v>410</v>
      </c>
      <c r="E23" t="s">
        <v>9</v>
      </c>
      <c r="F23" t="s">
        <v>2</v>
      </c>
      <c r="G23" s="8">
        <f t="shared" si="8"/>
        <v>0.92630155346704135</v>
      </c>
      <c r="H23" s="2">
        <v>49211.12</v>
      </c>
      <c r="I23" s="6">
        <v>142</v>
      </c>
      <c r="J23" t="s">
        <v>9</v>
      </c>
      <c r="K23" t="s">
        <v>2</v>
      </c>
      <c r="L23" s="8">
        <f t="shared" si="9"/>
        <v>0.92009198840796491</v>
      </c>
      <c r="M23" s="2">
        <v>48820.76</v>
      </c>
      <c r="N23" s="6">
        <v>121</v>
      </c>
      <c r="O23" t="s">
        <v>9</v>
      </c>
      <c r="P23" t="s">
        <v>2</v>
      </c>
      <c r="Q23" s="8">
        <f t="shared" si="10"/>
        <v>0.91706288977383732</v>
      </c>
      <c r="R23" s="2">
        <v>45272.66</v>
      </c>
      <c r="S23" s="6">
        <v>44</v>
      </c>
      <c r="T23" s="8">
        <f t="shared" si="11"/>
        <v>0.90064376230926857</v>
      </c>
    </row>
    <row r="24" spans="1:20" x14ac:dyDescent="0.35">
      <c r="A24" t="s">
        <v>9</v>
      </c>
      <c r="B24" t="s">
        <v>3</v>
      </c>
      <c r="C24" s="4">
        <v>58994.33</v>
      </c>
      <c r="D24" s="6">
        <v>364</v>
      </c>
      <c r="E24" t="s">
        <v>9</v>
      </c>
      <c r="F24" t="s">
        <v>3</v>
      </c>
      <c r="G24" s="8">
        <f t="shared" si="8"/>
        <v>0.95265849562380911</v>
      </c>
      <c r="H24" s="2">
        <v>47885.91</v>
      </c>
      <c r="I24" s="6">
        <v>102</v>
      </c>
      <c r="J24" t="s">
        <v>9</v>
      </c>
      <c r="K24" t="s">
        <v>3</v>
      </c>
      <c r="L24" s="8">
        <f t="shared" si="9"/>
        <v>0.89531476114798547</v>
      </c>
      <c r="M24" s="2">
        <v>47392.21</v>
      </c>
      <c r="N24" s="6">
        <v>86</v>
      </c>
      <c r="O24" t="s">
        <v>9</v>
      </c>
      <c r="P24" t="s">
        <v>3</v>
      </c>
      <c r="Q24" s="8">
        <f t="shared" si="10"/>
        <v>0.890228604703584</v>
      </c>
      <c r="R24" s="2">
        <v>44666.69</v>
      </c>
      <c r="S24" s="6">
        <v>45</v>
      </c>
      <c r="T24" s="8">
        <f t="shared" si="11"/>
        <v>0.88858873614896461</v>
      </c>
    </row>
    <row r="25" spans="1:20" x14ac:dyDescent="0.35">
      <c r="A25" t="s">
        <v>9</v>
      </c>
      <c r="B25" t="s">
        <v>4</v>
      </c>
      <c r="C25" s="4">
        <v>60070.04</v>
      </c>
      <c r="D25" s="6">
        <v>274</v>
      </c>
      <c r="E25" t="s">
        <v>9</v>
      </c>
      <c r="F25" t="s">
        <v>4</v>
      </c>
      <c r="G25" s="8">
        <f t="shared" si="8"/>
        <v>0.97002938991699772</v>
      </c>
      <c r="H25" s="2">
        <v>50937.2</v>
      </c>
      <c r="I25" s="6">
        <v>73</v>
      </c>
      <c r="J25" t="s">
        <v>9</v>
      </c>
      <c r="K25" t="s">
        <v>4</v>
      </c>
      <c r="L25" s="8">
        <f t="shared" si="9"/>
        <v>0.95236421426568196</v>
      </c>
      <c r="M25" s="2">
        <v>50860.37</v>
      </c>
      <c r="N25" s="6">
        <v>68</v>
      </c>
      <c r="O25" t="s">
        <v>9</v>
      </c>
      <c r="P25" t="s">
        <v>4</v>
      </c>
      <c r="Q25" s="8">
        <f t="shared" si="10"/>
        <v>0.95537549778345487</v>
      </c>
      <c r="R25" s="2">
        <v>47266.17</v>
      </c>
      <c r="S25" s="6">
        <v>11</v>
      </c>
      <c r="T25" s="8">
        <f t="shared" si="11"/>
        <v>0.94030218632502438</v>
      </c>
    </row>
    <row r="26" spans="1:20" x14ac:dyDescent="0.35">
      <c r="A26" t="s">
        <v>9</v>
      </c>
      <c r="B26" t="s">
        <v>5</v>
      </c>
      <c r="C26" s="4">
        <v>59407.63</v>
      </c>
      <c r="D26" s="6">
        <v>155</v>
      </c>
      <c r="E26" t="s">
        <v>9</v>
      </c>
      <c r="F26" t="s">
        <v>5</v>
      </c>
      <c r="G26" s="8">
        <f t="shared" si="8"/>
        <v>0.9593325905112553</v>
      </c>
      <c r="H26" s="2">
        <v>49814.34</v>
      </c>
      <c r="I26" s="6">
        <v>45</v>
      </c>
      <c r="J26" t="s">
        <v>9</v>
      </c>
      <c r="K26" t="s">
        <v>5</v>
      </c>
      <c r="L26" s="8">
        <f t="shared" si="9"/>
        <v>0.9313702907357202</v>
      </c>
      <c r="M26" s="2">
        <v>49678.12</v>
      </c>
      <c r="N26" s="6">
        <v>32</v>
      </c>
      <c r="O26" t="s">
        <v>9</v>
      </c>
      <c r="P26" t="s">
        <v>5</v>
      </c>
      <c r="Q26" s="8">
        <f t="shared" si="10"/>
        <v>0.93316778120069133</v>
      </c>
      <c r="R26" s="2">
        <v>48113</v>
      </c>
      <c r="S26" s="6">
        <v>9</v>
      </c>
      <c r="T26" s="8">
        <f t="shared" si="11"/>
        <v>0.9571488252730419</v>
      </c>
    </row>
    <row r="27" spans="1:20" x14ac:dyDescent="0.35">
      <c r="A27" t="s">
        <v>9</v>
      </c>
      <c r="B27" t="s">
        <v>6</v>
      </c>
      <c r="C27" s="4">
        <v>62511.03</v>
      </c>
      <c r="D27" s="6">
        <v>22</v>
      </c>
      <c r="E27" t="s">
        <v>9</v>
      </c>
      <c r="F27" t="s">
        <v>6</v>
      </c>
      <c r="G27" s="8">
        <f t="shared" si="8"/>
        <v>1.0094472434841586</v>
      </c>
      <c r="H27" s="2">
        <v>48313.06</v>
      </c>
      <c r="I27" s="6">
        <v>2</v>
      </c>
      <c r="J27" t="s">
        <v>9</v>
      </c>
      <c r="K27" t="s">
        <v>6</v>
      </c>
      <c r="L27" s="8">
        <f t="shared" si="9"/>
        <v>0.90330111246143774</v>
      </c>
      <c r="M27" s="2">
        <v>48313.06</v>
      </c>
      <c r="N27" s="6">
        <v>2</v>
      </c>
      <c r="Q27" s="8">
        <f t="shared" si="10"/>
        <v>0.90752611015102558</v>
      </c>
      <c r="T27" s="8">
        <f t="shared" si="11"/>
        <v>0</v>
      </c>
    </row>
    <row r="28" spans="1:20" x14ac:dyDescent="0.35">
      <c r="A28" t="s">
        <v>9</v>
      </c>
      <c r="B28" t="s">
        <v>7</v>
      </c>
      <c r="C28" s="4">
        <v>59560.61</v>
      </c>
      <c r="D28" s="6">
        <v>9</v>
      </c>
      <c r="E28" t="s">
        <v>9</v>
      </c>
      <c r="F28" t="s">
        <v>7</v>
      </c>
      <c r="G28" s="8">
        <f t="shared" si="8"/>
        <v>0.961802958369667</v>
      </c>
      <c r="H28" s="2">
        <v>53976.71</v>
      </c>
      <c r="I28" s="6">
        <v>3</v>
      </c>
      <c r="J28" t="s">
        <v>9</v>
      </c>
      <c r="K28" t="s">
        <v>7</v>
      </c>
      <c r="L28" s="8">
        <f t="shared" si="9"/>
        <v>1.0091934187155278</v>
      </c>
      <c r="M28" s="2">
        <v>53976.71</v>
      </c>
      <c r="N28" s="6">
        <v>3</v>
      </c>
      <c r="Q28" s="8">
        <f t="shared" si="10"/>
        <v>1.0139137050116462</v>
      </c>
      <c r="T28" s="8">
        <f t="shared" si="11"/>
        <v>0</v>
      </c>
    </row>
    <row r="29" spans="1:20" x14ac:dyDescent="0.35">
      <c r="A29" t="s">
        <v>10</v>
      </c>
      <c r="C29" s="4">
        <v>64446.07</v>
      </c>
      <c r="D29" s="6">
        <v>29</v>
      </c>
      <c r="E29" t="s">
        <v>10</v>
      </c>
      <c r="G29" s="8">
        <f>C29/65241</f>
        <v>0.98781548412807896</v>
      </c>
      <c r="H29" s="2">
        <v>57416.82</v>
      </c>
      <c r="I29" s="6">
        <v>16</v>
      </c>
      <c r="J29" t="s">
        <v>10</v>
      </c>
      <c r="L29" s="8">
        <f>H29/57521</f>
        <v>0.99818883538186054</v>
      </c>
      <c r="M29" s="2">
        <v>57416.82</v>
      </c>
      <c r="N29" s="6">
        <v>16</v>
      </c>
      <c r="O29" t="s">
        <v>10</v>
      </c>
      <c r="Q29" s="8">
        <f>M29/55717</f>
        <v>1.0305081034513703</v>
      </c>
      <c r="R29" s="2">
        <v>60046.47</v>
      </c>
      <c r="S29" s="6">
        <v>9</v>
      </c>
      <c r="T29" s="8">
        <f>R29/53243</f>
        <v>1.1277814924027572</v>
      </c>
    </row>
    <row r="30" spans="1:20" x14ac:dyDescent="0.35">
      <c r="A30" t="s">
        <v>10</v>
      </c>
      <c r="B30" t="s">
        <v>0</v>
      </c>
      <c r="C30" s="4">
        <v>65240.69</v>
      </c>
      <c r="D30" s="6">
        <v>308</v>
      </c>
      <c r="E30" t="s">
        <v>10</v>
      </c>
      <c r="F30" t="s">
        <v>0</v>
      </c>
      <c r="G30" s="8">
        <f t="shared" ref="G30:G37" si="12">C30/65241</f>
        <v>0.99999524838675069</v>
      </c>
      <c r="H30" s="2">
        <v>57520.89</v>
      </c>
      <c r="I30" s="6">
        <v>90</v>
      </c>
      <c r="J30" t="s">
        <v>10</v>
      </c>
      <c r="K30" t="s">
        <v>0</v>
      </c>
      <c r="L30" s="8">
        <f t="shared" ref="L30:L37" si="13">H30/57521</f>
        <v>0.99999808765494336</v>
      </c>
      <c r="M30" s="2">
        <v>55716.54</v>
      </c>
      <c r="N30" s="6">
        <v>69</v>
      </c>
      <c r="O30" t="s">
        <v>10</v>
      </c>
      <c r="P30" t="s">
        <v>0</v>
      </c>
      <c r="Q30" s="8">
        <f t="shared" ref="Q30:Q37" si="14">M30/55717</f>
        <v>0.99999174399195934</v>
      </c>
      <c r="R30" s="2">
        <v>53242.96</v>
      </c>
      <c r="S30" s="6">
        <v>13</v>
      </c>
      <c r="T30" s="8">
        <f t="shared" ref="T30:T37" si="15">R30/53243</f>
        <v>0.99999924872753221</v>
      </c>
    </row>
    <row r="31" spans="1:20" x14ac:dyDescent="0.35">
      <c r="A31" t="s">
        <v>10</v>
      </c>
      <c r="B31" t="s">
        <v>1</v>
      </c>
      <c r="C31" s="4">
        <v>70497.69</v>
      </c>
      <c r="D31" s="6">
        <v>316</v>
      </c>
      <c r="E31" t="s">
        <v>10</v>
      </c>
      <c r="F31" t="s">
        <v>1</v>
      </c>
      <c r="G31" s="8">
        <f t="shared" si="12"/>
        <v>1.0805734124247024</v>
      </c>
      <c r="H31" s="2">
        <v>57889.83</v>
      </c>
      <c r="I31" s="6">
        <v>68</v>
      </c>
      <c r="J31" t="s">
        <v>10</v>
      </c>
      <c r="K31" t="s">
        <v>1</v>
      </c>
      <c r="L31" s="8">
        <f t="shared" si="13"/>
        <v>1.0064120929747398</v>
      </c>
      <c r="M31" s="2">
        <v>58333.91</v>
      </c>
      <c r="N31" s="6">
        <v>56</v>
      </c>
      <c r="O31" t="s">
        <v>10</v>
      </c>
      <c r="P31" t="s">
        <v>1</v>
      </c>
      <c r="Q31" s="8">
        <f t="shared" si="14"/>
        <v>1.0469678913078595</v>
      </c>
      <c r="R31" s="2">
        <v>59716.39</v>
      </c>
      <c r="S31" s="6">
        <v>19</v>
      </c>
      <c r="T31" s="8">
        <f t="shared" si="15"/>
        <v>1.1215819919989483</v>
      </c>
    </row>
    <row r="32" spans="1:20" x14ac:dyDescent="0.35">
      <c r="A32" t="s">
        <v>10</v>
      </c>
      <c r="B32" t="s">
        <v>2</v>
      </c>
      <c r="C32" s="4">
        <v>61500.29</v>
      </c>
      <c r="D32" s="6">
        <v>79</v>
      </c>
      <c r="E32" t="s">
        <v>10</v>
      </c>
      <c r="F32" t="s">
        <v>2</v>
      </c>
      <c r="G32" s="8">
        <f t="shared" si="12"/>
        <v>0.94266320258733005</v>
      </c>
      <c r="H32" s="2">
        <v>51134.36</v>
      </c>
      <c r="I32" s="6">
        <v>26</v>
      </c>
      <c r="J32" t="s">
        <v>10</v>
      </c>
      <c r="K32" t="s">
        <v>2</v>
      </c>
      <c r="L32" s="8">
        <f t="shared" si="13"/>
        <v>0.88896855061629665</v>
      </c>
      <c r="M32" s="2">
        <v>50842.99</v>
      </c>
      <c r="N32" s="6">
        <v>23</v>
      </c>
      <c r="O32" t="s">
        <v>10</v>
      </c>
      <c r="P32" t="s">
        <v>2</v>
      </c>
      <c r="Q32" s="8">
        <f t="shared" si="14"/>
        <v>0.9125220309779779</v>
      </c>
      <c r="R32" s="2">
        <v>44922.28</v>
      </c>
      <c r="S32" s="6">
        <v>6</v>
      </c>
      <c r="T32" s="8">
        <f t="shared" si="15"/>
        <v>0.84372180380519501</v>
      </c>
    </row>
    <row r="33" spans="1:20" x14ac:dyDescent="0.35">
      <c r="A33" t="s">
        <v>10</v>
      </c>
      <c r="B33" t="s">
        <v>3</v>
      </c>
      <c r="C33" s="4">
        <v>67130.11</v>
      </c>
      <c r="D33" s="6">
        <v>182</v>
      </c>
      <c r="E33" t="s">
        <v>10</v>
      </c>
      <c r="F33" t="s">
        <v>3</v>
      </c>
      <c r="G33" s="8">
        <f t="shared" si="12"/>
        <v>1.0289558713079199</v>
      </c>
      <c r="H33" s="2">
        <v>55144.3</v>
      </c>
      <c r="I33" s="6">
        <v>56</v>
      </c>
      <c r="J33" t="s">
        <v>10</v>
      </c>
      <c r="K33" t="s">
        <v>3</v>
      </c>
      <c r="L33" s="8">
        <f t="shared" si="13"/>
        <v>0.9586811773091567</v>
      </c>
      <c r="M33" s="2">
        <v>54174.51</v>
      </c>
      <c r="N33" s="6">
        <v>45</v>
      </c>
      <c r="O33" t="s">
        <v>10</v>
      </c>
      <c r="P33" t="s">
        <v>3</v>
      </c>
      <c r="Q33" s="8">
        <f t="shared" si="14"/>
        <v>0.97231563077696215</v>
      </c>
      <c r="R33" s="2">
        <v>51425.35</v>
      </c>
      <c r="S33" s="6">
        <v>18</v>
      </c>
      <c r="T33" s="8">
        <f t="shared" si="15"/>
        <v>0.96586123997520801</v>
      </c>
    </row>
    <row r="34" spans="1:20" x14ac:dyDescent="0.35">
      <c r="A34" t="s">
        <v>10</v>
      </c>
      <c r="B34" t="s">
        <v>4</v>
      </c>
      <c r="C34" s="4">
        <v>56452.99</v>
      </c>
      <c r="D34" s="6">
        <v>62</v>
      </c>
      <c r="E34" t="s">
        <v>10</v>
      </c>
      <c r="F34" t="s">
        <v>4</v>
      </c>
      <c r="G34" s="8">
        <f t="shared" si="12"/>
        <v>0.86529927499578485</v>
      </c>
      <c r="H34" s="2">
        <v>51552.89</v>
      </c>
      <c r="I34" s="6">
        <v>21</v>
      </c>
      <c r="J34" t="s">
        <v>10</v>
      </c>
      <c r="K34" t="s">
        <v>4</v>
      </c>
      <c r="L34" s="8">
        <f t="shared" si="13"/>
        <v>0.89624467585751288</v>
      </c>
      <c r="M34" s="2">
        <v>50363.47</v>
      </c>
      <c r="N34" s="6">
        <v>18</v>
      </c>
      <c r="O34" t="s">
        <v>10</v>
      </c>
      <c r="P34" t="s">
        <v>4</v>
      </c>
      <c r="Q34" s="8">
        <f t="shared" si="14"/>
        <v>0.90391568103092412</v>
      </c>
      <c r="R34" s="2">
        <v>54174.29</v>
      </c>
      <c r="S34" s="6">
        <v>6</v>
      </c>
      <c r="T34" s="8">
        <f t="shared" si="15"/>
        <v>1.0174913134120918</v>
      </c>
    </row>
    <row r="35" spans="1:20" x14ac:dyDescent="0.35">
      <c r="A35" t="s">
        <v>10</v>
      </c>
      <c r="B35" t="s">
        <v>5</v>
      </c>
      <c r="C35" s="4">
        <v>63982.39</v>
      </c>
      <c r="D35" s="6">
        <v>80</v>
      </c>
      <c r="E35" t="s">
        <v>10</v>
      </c>
      <c r="F35" t="s">
        <v>5</v>
      </c>
      <c r="G35" s="8">
        <f t="shared" si="12"/>
        <v>0.98070829692984474</v>
      </c>
      <c r="H35" s="2">
        <v>56052.41</v>
      </c>
      <c r="I35" s="6">
        <v>34</v>
      </c>
      <c r="J35" t="s">
        <v>10</v>
      </c>
      <c r="K35" t="s">
        <v>5</v>
      </c>
      <c r="L35" s="8">
        <f t="shared" si="13"/>
        <v>0.97446862884859453</v>
      </c>
      <c r="M35" s="2">
        <v>56092.69</v>
      </c>
      <c r="N35" s="6">
        <v>29</v>
      </c>
      <c r="O35" t="s">
        <v>10</v>
      </c>
      <c r="P35" t="s">
        <v>5</v>
      </c>
      <c r="Q35" s="8">
        <f t="shared" si="14"/>
        <v>1.0067428253495343</v>
      </c>
      <c r="R35" s="2">
        <v>62011.48</v>
      </c>
      <c r="S35" s="6">
        <v>8</v>
      </c>
      <c r="T35" s="8">
        <f t="shared" si="15"/>
        <v>1.1646879401987116</v>
      </c>
    </row>
    <row r="36" spans="1:20" x14ac:dyDescent="0.35">
      <c r="A36" t="s">
        <v>10</v>
      </c>
      <c r="B36" t="s">
        <v>6</v>
      </c>
      <c r="C36" s="4">
        <v>63877.3</v>
      </c>
      <c r="D36" s="6">
        <v>5</v>
      </c>
      <c r="G36" s="8">
        <f t="shared" si="12"/>
        <v>0.97909750003831952</v>
      </c>
      <c r="L36" s="8">
        <f t="shared" si="13"/>
        <v>0</v>
      </c>
      <c r="Q36" s="8">
        <f t="shared" si="14"/>
        <v>0</v>
      </c>
      <c r="T36" s="8">
        <f t="shared" si="15"/>
        <v>0</v>
      </c>
    </row>
    <row r="37" spans="1:20" x14ac:dyDescent="0.35">
      <c r="A37" t="s">
        <v>10</v>
      </c>
      <c r="B37" t="s">
        <v>7</v>
      </c>
      <c r="C37" s="4">
        <v>76405.259999999995</v>
      </c>
      <c r="D37" s="6">
        <v>24</v>
      </c>
      <c r="E37" t="s">
        <v>10</v>
      </c>
      <c r="F37" t="s">
        <v>7</v>
      </c>
      <c r="G37" s="8">
        <f t="shared" si="12"/>
        <v>1.1711233733388513</v>
      </c>
      <c r="H37" s="2">
        <v>63961.31</v>
      </c>
      <c r="I37" s="6">
        <v>6</v>
      </c>
      <c r="J37" t="s">
        <v>10</v>
      </c>
      <c r="K37" t="s">
        <v>7</v>
      </c>
      <c r="L37" s="8">
        <f t="shared" si="13"/>
        <v>1.1119644999217677</v>
      </c>
      <c r="M37" s="2">
        <v>62135.88</v>
      </c>
      <c r="N37" s="6">
        <v>4</v>
      </c>
      <c r="O37" t="s">
        <v>10</v>
      </c>
      <c r="P37" t="s">
        <v>7</v>
      </c>
      <c r="Q37" s="8">
        <f t="shared" si="14"/>
        <v>1.1152050541127483</v>
      </c>
      <c r="R37" s="2">
        <v>48630.04</v>
      </c>
      <c r="S37" s="6">
        <v>1</v>
      </c>
      <c r="T37" s="8">
        <f t="shared" si="15"/>
        <v>0.91336025393009412</v>
      </c>
    </row>
    <row r="38" spans="1:20" x14ac:dyDescent="0.35">
      <c r="A38" t="s">
        <v>11</v>
      </c>
      <c r="C38" s="4">
        <v>72001.63</v>
      </c>
      <c r="D38" s="6">
        <v>98</v>
      </c>
      <c r="E38" t="s">
        <v>11</v>
      </c>
      <c r="G38" s="8">
        <f>C38/76799</f>
        <v>0.93753343142488843</v>
      </c>
      <c r="H38" s="2">
        <v>68825.81</v>
      </c>
      <c r="I38" s="6">
        <v>60</v>
      </c>
      <c r="J38" t="s">
        <v>11</v>
      </c>
      <c r="L38" s="8">
        <f>H38/65739</f>
        <v>1.0469555362874396</v>
      </c>
      <c r="M38" s="2">
        <v>65266.29</v>
      </c>
      <c r="N38" s="6">
        <v>47</v>
      </c>
      <c r="O38" t="s">
        <v>11</v>
      </c>
      <c r="Q38" s="8">
        <f>M38/64174</f>
        <v>1.0170207560694362</v>
      </c>
      <c r="R38" s="2">
        <v>67055.08</v>
      </c>
      <c r="S38" s="6">
        <v>20</v>
      </c>
      <c r="T38" s="8">
        <f>R38/58473</f>
        <v>1.1467699622047782</v>
      </c>
    </row>
    <row r="39" spans="1:20" x14ac:dyDescent="0.35">
      <c r="A39" t="s">
        <v>11</v>
      </c>
      <c r="B39" t="s">
        <v>0</v>
      </c>
      <c r="C39" s="4">
        <v>76798.539999999994</v>
      </c>
      <c r="D39" s="6">
        <v>1402</v>
      </c>
      <c r="E39" t="s">
        <v>11</v>
      </c>
      <c r="F39" t="s">
        <v>0</v>
      </c>
      <c r="G39" s="8">
        <f t="shared" ref="G39:G46" si="16">C39/76799</f>
        <v>0.99999401033867619</v>
      </c>
      <c r="H39" s="2">
        <v>65739.490000000005</v>
      </c>
      <c r="I39" s="6">
        <v>318</v>
      </c>
      <c r="J39" t="s">
        <v>11</v>
      </c>
      <c r="K39" t="s">
        <v>0</v>
      </c>
      <c r="L39" s="8">
        <f t="shared" ref="L39:L46" si="17">H39/65739</f>
        <v>1.0000074537184929</v>
      </c>
      <c r="M39" s="2">
        <v>64174.46</v>
      </c>
      <c r="N39" s="6">
        <v>241</v>
      </c>
      <c r="O39" t="s">
        <v>11</v>
      </c>
      <c r="P39" t="s">
        <v>0</v>
      </c>
      <c r="Q39" s="8">
        <f t="shared" ref="Q39:Q46" si="18">M39/64174</f>
        <v>1.0000071680119675</v>
      </c>
      <c r="R39" s="2">
        <v>58473.3</v>
      </c>
      <c r="S39" s="6">
        <v>62</v>
      </c>
      <c r="T39" s="8">
        <f t="shared" ref="T39:T46" si="19">R39/58473</f>
        <v>1.000005130573085</v>
      </c>
    </row>
    <row r="40" spans="1:20" x14ac:dyDescent="0.35">
      <c r="A40" t="s">
        <v>11</v>
      </c>
      <c r="B40" t="s">
        <v>1</v>
      </c>
      <c r="C40" s="4">
        <v>79244.039999999994</v>
      </c>
      <c r="D40" s="6">
        <v>1516</v>
      </c>
      <c r="E40" t="s">
        <v>11</v>
      </c>
      <c r="F40" t="s">
        <v>1</v>
      </c>
      <c r="G40" s="8">
        <f t="shared" si="16"/>
        <v>1.0318368728759488</v>
      </c>
      <c r="H40" s="2">
        <v>65645.13</v>
      </c>
      <c r="I40" s="6">
        <v>335</v>
      </c>
      <c r="J40" t="s">
        <v>11</v>
      </c>
      <c r="K40" t="s">
        <v>1</v>
      </c>
      <c r="L40" s="8">
        <f t="shared" si="17"/>
        <v>0.99857208050015978</v>
      </c>
      <c r="M40" s="2">
        <v>63789.2</v>
      </c>
      <c r="N40" s="6">
        <v>249</v>
      </c>
      <c r="O40" t="s">
        <v>11</v>
      </c>
      <c r="P40" t="s">
        <v>1</v>
      </c>
      <c r="Q40" s="8">
        <f t="shared" si="18"/>
        <v>0.99400380216286965</v>
      </c>
      <c r="R40" s="2">
        <v>59560.38</v>
      </c>
      <c r="S40" s="6">
        <v>72</v>
      </c>
      <c r="T40" s="8">
        <f t="shared" si="19"/>
        <v>1.0185962752039401</v>
      </c>
    </row>
    <row r="41" spans="1:20" x14ac:dyDescent="0.35">
      <c r="A41" t="s">
        <v>11</v>
      </c>
      <c r="B41" t="s">
        <v>2</v>
      </c>
      <c r="C41" s="4">
        <v>71960.31</v>
      </c>
      <c r="D41" s="6">
        <v>390</v>
      </c>
      <c r="E41" t="s">
        <v>11</v>
      </c>
      <c r="F41" t="s">
        <v>2</v>
      </c>
      <c r="G41" s="8">
        <f t="shared" si="16"/>
        <v>0.93699540358598421</v>
      </c>
      <c r="H41" s="2">
        <v>59443.360000000001</v>
      </c>
      <c r="I41" s="6">
        <v>100</v>
      </c>
      <c r="J41" t="s">
        <v>11</v>
      </c>
      <c r="K41" t="s">
        <v>2</v>
      </c>
      <c r="L41" s="8">
        <f t="shared" si="17"/>
        <v>0.90423279940370249</v>
      </c>
      <c r="M41" s="2">
        <v>57884.800000000003</v>
      </c>
      <c r="N41" s="6">
        <v>77</v>
      </c>
      <c r="O41" t="s">
        <v>11</v>
      </c>
      <c r="P41" t="s">
        <v>2</v>
      </c>
      <c r="Q41" s="8">
        <f t="shared" si="18"/>
        <v>0.90199769377006267</v>
      </c>
      <c r="R41" s="2">
        <v>53419.56</v>
      </c>
      <c r="S41" s="6">
        <v>27</v>
      </c>
      <c r="T41" s="8">
        <f t="shared" si="19"/>
        <v>0.91357652249756294</v>
      </c>
    </row>
    <row r="42" spans="1:20" x14ac:dyDescent="0.35">
      <c r="A42" t="s">
        <v>11</v>
      </c>
      <c r="B42" t="s">
        <v>3</v>
      </c>
      <c r="C42" s="4">
        <v>74532.33</v>
      </c>
      <c r="D42" s="6">
        <v>783</v>
      </c>
      <c r="E42" t="s">
        <v>11</v>
      </c>
      <c r="F42" t="s">
        <v>3</v>
      </c>
      <c r="G42" s="8">
        <f t="shared" si="16"/>
        <v>0.9704856834073361</v>
      </c>
      <c r="H42" s="2">
        <v>62867.92</v>
      </c>
      <c r="I42" s="6">
        <v>210</v>
      </c>
      <c r="J42" t="s">
        <v>11</v>
      </c>
      <c r="K42" t="s">
        <v>3</v>
      </c>
      <c r="L42" s="8">
        <f t="shared" si="17"/>
        <v>0.95632607736655562</v>
      </c>
      <c r="M42" s="2">
        <v>61685.3</v>
      </c>
      <c r="N42" s="6">
        <v>165</v>
      </c>
      <c r="O42" t="s">
        <v>11</v>
      </c>
      <c r="P42" t="s">
        <v>3</v>
      </c>
      <c r="Q42" s="8">
        <f t="shared" si="18"/>
        <v>0.96121949699255149</v>
      </c>
      <c r="R42" s="2">
        <v>53786.66</v>
      </c>
      <c r="S42" s="6">
        <v>35</v>
      </c>
      <c r="T42" s="8">
        <f t="shared" si="19"/>
        <v>0.91985463376259136</v>
      </c>
    </row>
    <row r="43" spans="1:20" x14ac:dyDescent="0.35">
      <c r="A43" t="s">
        <v>11</v>
      </c>
      <c r="B43" t="s">
        <v>4</v>
      </c>
      <c r="C43" s="4">
        <v>72264.67</v>
      </c>
      <c r="D43" s="6">
        <v>206</v>
      </c>
      <c r="E43" t="s">
        <v>11</v>
      </c>
      <c r="F43" t="s">
        <v>4</v>
      </c>
      <c r="G43" s="8">
        <f t="shared" si="16"/>
        <v>0.94095847602182314</v>
      </c>
      <c r="H43" s="2">
        <v>60394.93</v>
      </c>
      <c r="I43" s="6">
        <v>70</v>
      </c>
      <c r="J43" t="s">
        <v>11</v>
      </c>
      <c r="K43" t="s">
        <v>4</v>
      </c>
      <c r="L43" s="8">
        <f t="shared" si="17"/>
        <v>0.91870776860006997</v>
      </c>
      <c r="M43" s="2">
        <v>59255.91</v>
      </c>
      <c r="N43" s="6">
        <v>59</v>
      </c>
      <c r="O43" t="s">
        <v>11</v>
      </c>
      <c r="P43" t="s">
        <v>4</v>
      </c>
      <c r="Q43" s="8">
        <f t="shared" si="18"/>
        <v>0.9233632000498645</v>
      </c>
      <c r="R43" s="2">
        <v>62658.85</v>
      </c>
      <c r="S43" s="6">
        <v>9</v>
      </c>
      <c r="T43" s="8">
        <f t="shared" si="19"/>
        <v>1.0715860311596805</v>
      </c>
    </row>
    <row r="44" spans="1:20" x14ac:dyDescent="0.35">
      <c r="A44" t="s">
        <v>11</v>
      </c>
      <c r="B44" t="s">
        <v>5</v>
      </c>
      <c r="C44" s="4">
        <v>78153.490000000005</v>
      </c>
      <c r="D44" s="6">
        <v>435</v>
      </c>
      <c r="E44" t="s">
        <v>11</v>
      </c>
      <c r="F44" t="s">
        <v>5</v>
      </c>
      <c r="G44" s="8">
        <f t="shared" si="16"/>
        <v>1.0176368181877369</v>
      </c>
      <c r="H44" s="2">
        <v>66159.45</v>
      </c>
      <c r="I44" s="6">
        <v>95</v>
      </c>
      <c r="J44" t="s">
        <v>11</v>
      </c>
      <c r="K44" t="s">
        <v>5</v>
      </c>
      <c r="L44" s="8">
        <f t="shared" si="17"/>
        <v>1.006395746816958</v>
      </c>
      <c r="M44" s="2">
        <v>64818.57</v>
      </c>
      <c r="N44" s="6">
        <v>65</v>
      </c>
      <c r="O44" t="s">
        <v>11</v>
      </c>
      <c r="P44" t="s">
        <v>5</v>
      </c>
      <c r="Q44" s="8">
        <f t="shared" si="18"/>
        <v>1.0100440988562347</v>
      </c>
      <c r="R44" s="2">
        <v>65582.41</v>
      </c>
      <c r="S44" s="6">
        <v>13</v>
      </c>
      <c r="T44" s="8">
        <f t="shared" si="19"/>
        <v>1.1215844919877551</v>
      </c>
    </row>
    <row r="45" spans="1:20" x14ac:dyDescent="0.35">
      <c r="A45" t="s">
        <v>11</v>
      </c>
      <c r="B45" t="s">
        <v>6</v>
      </c>
      <c r="C45" s="4">
        <v>82850.09</v>
      </c>
      <c r="D45" s="6">
        <v>90</v>
      </c>
      <c r="E45" t="s">
        <v>11</v>
      </c>
      <c r="F45" t="s">
        <v>6</v>
      </c>
      <c r="G45" s="8">
        <f t="shared" si="16"/>
        <v>1.0787912603028684</v>
      </c>
      <c r="H45" s="2">
        <v>71688.17</v>
      </c>
      <c r="I45" s="6">
        <v>30</v>
      </c>
      <c r="J45" t="s">
        <v>11</v>
      </c>
      <c r="K45" t="s">
        <v>6</v>
      </c>
      <c r="L45" s="8">
        <f t="shared" si="17"/>
        <v>1.0904968131550525</v>
      </c>
      <c r="M45" s="2">
        <v>70527.820000000007</v>
      </c>
      <c r="N45" s="6">
        <v>28</v>
      </c>
      <c r="O45" t="s">
        <v>11</v>
      </c>
      <c r="P45" t="s">
        <v>6</v>
      </c>
      <c r="Q45" s="8">
        <f t="shared" si="18"/>
        <v>1.0990092560850189</v>
      </c>
      <c r="R45" s="2">
        <v>66237.070000000007</v>
      </c>
      <c r="S45" s="6">
        <v>8</v>
      </c>
      <c r="T45" s="8">
        <f t="shared" si="19"/>
        <v>1.1327804285738718</v>
      </c>
    </row>
    <row r="46" spans="1:20" x14ac:dyDescent="0.35">
      <c r="A46" t="s">
        <v>11</v>
      </c>
      <c r="B46" t="s">
        <v>7</v>
      </c>
      <c r="C46" s="4">
        <v>79587.67</v>
      </c>
      <c r="D46" s="6">
        <v>111</v>
      </c>
      <c r="E46" t="s">
        <v>11</v>
      </c>
      <c r="F46" t="s">
        <v>7</v>
      </c>
      <c r="G46" s="8">
        <f t="shared" si="16"/>
        <v>1.0363112800947929</v>
      </c>
      <c r="H46" s="2">
        <v>64703.74</v>
      </c>
      <c r="I46" s="6">
        <v>32</v>
      </c>
      <c r="J46" t="s">
        <v>11</v>
      </c>
      <c r="K46" t="s">
        <v>7</v>
      </c>
      <c r="L46" s="8">
        <f t="shared" si="17"/>
        <v>0.98425196610839838</v>
      </c>
      <c r="M46" s="2">
        <v>62960.02</v>
      </c>
      <c r="N46" s="6">
        <v>22</v>
      </c>
      <c r="O46" t="s">
        <v>11</v>
      </c>
      <c r="P46" t="s">
        <v>7</v>
      </c>
      <c r="Q46" s="8">
        <f t="shared" si="18"/>
        <v>0.98108299311247538</v>
      </c>
      <c r="R46" s="2">
        <v>56799.6</v>
      </c>
      <c r="S46" s="6">
        <v>6</v>
      </c>
      <c r="T46" s="8">
        <f t="shared" si="19"/>
        <v>0.9713816633317941</v>
      </c>
    </row>
    <row r="47" spans="1:20" x14ac:dyDescent="0.35">
      <c r="A47" t="s">
        <v>12</v>
      </c>
      <c r="C47" s="4">
        <v>67324.740000000005</v>
      </c>
      <c r="D47" s="6">
        <v>5</v>
      </c>
      <c r="E47" t="s">
        <v>12</v>
      </c>
      <c r="G47" s="8">
        <f>C47/74684</f>
        <v>0.90146135718493925</v>
      </c>
      <c r="H47" s="2">
        <v>67324.740000000005</v>
      </c>
      <c r="I47" s="6">
        <v>5</v>
      </c>
      <c r="J47" t="s">
        <v>12</v>
      </c>
      <c r="L47" s="8">
        <f>H47/61372</f>
        <v>1.096994394838037</v>
      </c>
      <c r="M47" s="2">
        <v>58423.15</v>
      </c>
      <c r="N47" s="6">
        <v>4</v>
      </c>
      <c r="O47" t="s">
        <v>12</v>
      </c>
      <c r="Q47" s="8">
        <f>M47/61372</f>
        <v>0.95195121553803042</v>
      </c>
      <c r="R47" s="2">
        <v>47064.13</v>
      </c>
      <c r="S47" s="6">
        <v>3</v>
      </c>
    </row>
    <row r="48" spans="1:20" x14ac:dyDescent="0.35">
      <c r="A48" t="s">
        <v>12</v>
      </c>
      <c r="B48" t="s">
        <v>0</v>
      </c>
      <c r="C48" s="4">
        <v>74684.05</v>
      </c>
      <c r="D48" s="6">
        <v>28</v>
      </c>
      <c r="E48" t="s">
        <v>12</v>
      </c>
      <c r="F48" t="s">
        <v>0</v>
      </c>
      <c r="G48" s="8">
        <f t="shared" ref="G48:G54" si="20">C48/74684</f>
        <v>1.0000006694874404</v>
      </c>
      <c r="H48" s="2">
        <v>61371.54</v>
      </c>
      <c r="I48" s="6">
        <v>2</v>
      </c>
      <c r="J48" t="s">
        <v>12</v>
      </c>
      <c r="K48" t="s">
        <v>0</v>
      </c>
      <c r="L48" s="8">
        <f t="shared" ref="L48:L54" si="21">H48/61372</f>
        <v>0.99999250472528189</v>
      </c>
      <c r="M48" s="2">
        <v>61371.54</v>
      </c>
      <c r="N48" s="6">
        <v>2</v>
      </c>
      <c r="Q48" s="8">
        <f t="shared" ref="Q48:Q53" si="22">M48/61372</f>
        <v>0.99999250472528189</v>
      </c>
    </row>
    <row r="49" spans="1:20" x14ac:dyDescent="0.35">
      <c r="A49" t="s">
        <v>12</v>
      </c>
      <c r="B49" t="s">
        <v>1</v>
      </c>
      <c r="C49" s="4">
        <v>80277.58</v>
      </c>
      <c r="D49" s="6">
        <v>40</v>
      </c>
      <c r="E49" t="s">
        <v>12</v>
      </c>
      <c r="F49" t="s">
        <v>1</v>
      </c>
      <c r="G49" s="8">
        <f t="shared" si="20"/>
        <v>1.0748966311391999</v>
      </c>
      <c r="H49" s="2">
        <v>62161.440000000002</v>
      </c>
      <c r="I49" s="6">
        <v>11</v>
      </c>
      <c r="J49" t="s">
        <v>12</v>
      </c>
      <c r="K49" t="s">
        <v>1</v>
      </c>
      <c r="L49" s="8">
        <f t="shared" si="21"/>
        <v>1.012863194942319</v>
      </c>
      <c r="M49" s="2">
        <v>59855.35</v>
      </c>
      <c r="N49" s="6">
        <v>7</v>
      </c>
      <c r="Q49" s="8">
        <f t="shared" si="22"/>
        <v>0.97528759043211888</v>
      </c>
    </row>
    <row r="50" spans="1:20" x14ac:dyDescent="0.35">
      <c r="A50" t="s">
        <v>12</v>
      </c>
      <c r="B50" t="s">
        <v>2</v>
      </c>
      <c r="C50" s="4">
        <v>56310.04</v>
      </c>
      <c r="D50" s="6">
        <v>11</v>
      </c>
      <c r="E50" t="s">
        <v>12</v>
      </c>
      <c r="F50" t="s">
        <v>2</v>
      </c>
      <c r="G50" s="8">
        <f t="shared" si="20"/>
        <v>0.75397729098602106</v>
      </c>
      <c r="H50" s="2">
        <v>48946.77</v>
      </c>
      <c r="I50" s="6">
        <v>6</v>
      </c>
      <c r="J50" t="s">
        <v>12</v>
      </c>
      <c r="K50" t="s">
        <v>2</v>
      </c>
      <c r="L50" s="8">
        <f t="shared" si="21"/>
        <v>0.79754236459623273</v>
      </c>
      <c r="M50" s="2">
        <v>48946.77</v>
      </c>
      <c r="N50" s="6">
        <v>6</v>
      </c>
      <c r="O50" t="s">
        <v>12</v>
      </c>
      <c r="P50" t="s">
        <v>2</v>
      </c>
      <c r="Q50" s="8">
        <f t="shared" si="22"/>
        <v>0.79754236459623273</v>
      </c>
      <c r="R50" s="2">
        <v>43543.15</v>
      </c>
      <c r="S50" s="6">
        <v>1</v>
      </c>
    </row>
    <row r="51" spans="1:20" x14ac:dyDescent="0.35">
      <c r="A51" t="s">
        <v>12</v>
      </c>
      <c r="B51" t="s">
        <v>3</v>
      </c>
      <c r="C51" s="4">
        <v>71479.67</v>
      </c>
      <c r="D51" s="6">
        <v>13</v>
      </c>
      <c r="E51" t="s">
        <v>12</v>
      </c>
      <c r="F51" t="s">
        <v>3</v>
      </c>
      <c r="G51" s="8">
        <f t="shared" si="20"/>
        <v>0.95709482620106046</v>
      </c>
      <c r="H51" s="2">
        <v>55529.73</v>
      </c>
      <c r="I51" s="6">
        <v>5</v>
      </c>
      <c r="J51" t="s">
        <v>12</v>
      </c>
      <c r="K51" t="s">
        <v>3</v>
      </c>
      <c r="L51" s="8">
        <f t="shared" si="21"/>
        <v>0.90480561167959339</v>
      </c>
      <c r="M51" s="2">
        <v>55529.73</v>
      </c>
      <c r="N51" s="6">
        <v>5</v>
      </c>
      <c r="Q51" s="8">
        <f t="shared" si="22"/>
        <v>0.90480561167959339</v>
      </c>
    </row>
    <row r="52" spans="1:20" x14ac:dyDescent="0.35">
      <c r="A52" t="s">
        <v>12</v>
      </c>
      <c r="B52" t="s">
        <v>4</v>
      </c>
      <c r="C52" s="4">
        <v>63834.95</v>
      </c>
      <c r="D52" s="6">
        <v>6</v>
      </c>
      <c r="E52" t="s">
        <v>12</v>
      </c>
      <c r="F52" t="s">
        <v>4</v>
      </c>
      <c r="G52" s="8">
        <f t="shared" si="20"/>
        <v>0.85473394569117878</v>
      </c>
      <c r="H52" s="2">
        <v>57865.440000000002</v>
      </c>
      <c r="I52" s="6">
        <v>3</v>
      </c>
      <c r="J52" t="s">
        <v>12</v>
      </c>
      <c r="K52" t="s">
        <v>4</v>
      </c>
      <c r="L52" s="8">
        <f t="shared" si="21"/>
        <v>0.94286384670533796</v>
      </c>
      <c r="M52" s="2">
        <v>51142.559999999998</v>
      </c>
      <c r="N52" s="6">
        <v>2</v>
      </c>
      <c r="Q52" s="8">
        <f t="shared" si="22"/>
        <v>0.83332073258163331</v>
      </c>
    </row>
    <row r="53" spans="1:20" x14ac:dyDescent="0.35">
      <c r="A53" t="s">
        <v>12</v>
      </c>
      <c r="B53" t="s">
        <v>5</v>
      </c>
      <c r="C53" s="4">
        <v>59348.33</v>
      </c>
      <c r="D53" s="6">
        <v>4</v>
      </c>
      <c r="E53" t="s">
        <v>12</v>
      </c>
      <c r="F53" t="s">
        <v>5</v>
      </c>
      <c r="G53" s="8">
        <f t="shared" si="20"/>
        <v>0.79465923089282853</v>
      </c>
      <c r="H53" s="2">
        <v>56138.400000000001</v>
      </c>
      <c r="I53" s="6">
        <v>3</v>
      </c>
      <c r="J53" t="s">
        <v>12</v>
      </c>
      <c r="K53" t="s">
        <v>5</v>
      </c>
      <c r="L53" s="8">
        <f t="shared" si="21"/>
        <v>0.91472332659844879</v>
      </c>
      <c r="M53" s="2">
        <v>59056.08</v>
      </c>
      <c r="N53" s="6">
        <v>2</v>
      </c>
      <c r="Q53" s="8">
        <f t="shared" si="22"/>
        <v>0.96226422472788897</v>
      </c>
    </row>
    <row r="54" spans="1:20" x14ac:dyDescent="0.35">
      <c r="A54" t="s">
        <v>12</v>
      </c>
      <c r="B54" t="s">
        <v>7</v>
      </c>
      <c r="C54" s="4">
        <v>57245.52</v>
      </c>
      <c r="D54" s="6">
        <v>2</v>
      </c>
      <c r="E54" t="s">
        <v>12</v>
      </c>
      <c r="F54" t="s">
        <v>7</v>
      </c>
      <c r="G54" s="8">
        <f t="shared" si="20"/>
        <v>0.7665031332012211</v>
      </c>
      <c r="H54" s="2">
        <v>57245.52</v>
      </c>
      <c r="I54" s="6">
        <v>2</v>
      </c>
      <c r="J54" t="s">
        <v>12</v>
      </c>
      <c r="K54" t="s">
        <v>7</v>
      </c>
      <c r="L54" s="8">
        <f t="shared" si="21"/>
        <v>0.93276282343739814</v>
      </c>
      <c r="M54" s="2">
        <v>57245.52</v>
      </c>
      <c r="N54" s="6">
        <v>2</v>
      </c>
      <c r="Q54" s="8">
        <f>M54/61372</f>
        <v>0.93276282343739814</v>
      </c>
    </row>
    <row r="55" spans="1:20" x14ac:dyDescent="0.35">
      <c r="A55" t="s">
        <v>13</v>
      </c>
      <c r="C55" s="4">
        <v>76977.539999999994</v>
      </c>
      <c r="D55" s="6">
        <v>68</v>
      </c>
      <c r="E55" t="s">
        <v>13</v>
      </c>
      <c r="G55" s="8">
        <f>C55/91736</f>
        <v>0.83912030173541463</v>
      </c>
      <c r="H55" s="2">
        <v>72073.36</v>
      </c>
      <c r="I55" s="6">
        <v>39</v>
      </c>
      <c r="J55" t="s">
        <v>13</v>
      </c>
      <c r="L55" s="8">
        <f>H55/80285</f>
        <v>0.89771887650245996</v>
      </c>
      <c r="M55" s="2">
        <v>70989.19</v>
      </c>
      <c r="N55" s="6">
        <v>34</v>
      </c>
      <c r="O55" t="s">
        <v>13</v>
      </c>
      <c r="Q55" s="8">
        <f>M55/75742</f>
        <v>0.93725000660135727</v>
      </c>
      <c r="R55" s="2">
        <v>72934.570000000007</v>
      </c>
      <c r="S55" s="6">
        <v>19</v>
      </c>
      <c r="T55" s="8">
        <f>R55/65200</f>
        <v>1.1186283742331289</v>
      </c>
    </row>
    <row r="56" spans="1:20" x14ac:dyDescent="0.35">
      <c r="A56" t="s">
        <v>13</v>
      </c>
      <c r="B56" t="s">
        <v>0</v>
      </c>
      <c r="C56" s="4">
        <v>91735.78</v>
      </c>
      <c r="D56" s="6">
        <v>381</v>
      </c>
      <c r="E56" t="s">
        <v>13</v>
      </c>
      <c r="F56" t="s">
        <v>0</v>
      </c>
      <c r="G56" s="8">
        <f t="shared" ref="G56:G63" si="23">C56/91736</f>
        <v>0.99999760181390074</v>
      </c>
      <c r="H56" s="2">
        <v>80284.94</v>
      </c>
      <c r="I56" s="6">
        <v>104</v>
      </c>
      <c r="J56" t="s">
        <v>13</v>
      </c>
      <c r="K56" t="s">
        <v>0</v>
      </c>
      <c r="L56" s="8">
        <f t="shared" ref="L56:L63" si="24">H56/80285</f>
        <v>0.99999925266239031</v>
      </c>
      <c r="M56" s="2">
        <v>75741.73</v>
      </c>
      <c r="N56" s="6">
        <v>88</v>
      </c>
      <c r="O56" t="s">
        <v>13</v>
      </c>
      <c r="P56" t="s">
        <v>0</v>
      </c>
      <c r="Q56" s="8">
        <f t="shared" ref="Q56:Q63" si="25">M56/75742</f>
        <v>0.99999643526709081</v>
      </c>
      <c r="R56" s="2">
        <v>65199.53</v>
      </c>
      <c r="S56" s="6">
        <v>18</v>
      </c>
      <c r="T56" s="8">
        <f t="shared" ref="T56:T63" si="26">R56/65200</f>
        <v>0.99999279141104291</v>
      </c>
    </row>
    <row r="57" spans="1:20" x14ac:dyDescent="0.35">
      <c r="A57" t="s">
        <v>13</v>
      </c>
      <c r="B57" t="s">
        <v>1</v>
      </c>
      <c r="C57" s="4">
        <v>87300.14</v>
      </c>
      <c r="D57" s="6">
        <v>894</v>
      </c>
      <c r="E57" t="s">
        <v>13</v>
      </c>
      <c r="F57" t="s">
        <v>1</v>
      </c>
      <c r="G57" s="8">
        <f t="shared" si="23"/>
        <v>0.95164537368099766</v>
      </c>
      <c r="H57" s="2">
        <v>74078.25</v>
      </c>
      <c r="I57" s="6">
        <v>230</v>
      </c>
      <c r="J57" t="s">
        <v>13</v>
      </c>
      <c r="K57" t="s">
        <v>1</v>
      </c>
      <c r="L57" s="8">
        <f t="shared" si="24"/>
        <v>0.92269103817649623</v>
      </c>
      <c r="M57" s="2">
        <v>73733.77</v>
      </c>
      <c r="N57" s="6">
        <v>183</v>
      </c>
      <c r="O57" t="s">
        <v>13</v>
      </c>
      <c r="P57" t="s">
        <v>1</v>
      </c>
      <c r="Q57" s="8">
        <f t="shared" si="25"/>
        <v>0.97348591270365192</v>
      </c>
      <c r="R57" s="2">
        <v>77141.05</v>
      </c>
      <c r="S57" s="6">
        <v>53</v>
      </c>
      <c r="T57" s="8">
        <f t="shared" si="26"/>
        <v>1.1831449386503068</v>
      </c>
    </row>
    <row r="58" spans="1:20" x14ac:dyDescent="0.35">
      <c r="A58" t="s">
        <v>13</v>
      </c>
      <c r="B58" t="s">
        <v>2</v>
      </c>
      <c r="C58" s="4">
        <v>81424.02</v>
      </c>
      <c r="D58" s="6">
        <v>119</v>
      </c>
      <c r="E58" t="s">
        <v>13</v>
      </c>
      <c r="F58" t="s">
        <v>2</v>
      </c>
      <c r="G58" s="8">
        <f t="shared" si="23"/>
        <v>0.88759069503793497</v>
      </c>
      <c r="H58" s="2">
        <v>70760.22</v>
      </c>
      <c r="I58" s="6">
        <v>40</v>
      </c>
      <c r="J58" t="s">
        <v>13</v>
      </c>
      <c r="K58" t="s">
        <v>2</v>
      </c>
      <c r="L58" s="8">
        <f t="shared" si="24"/>
        <v>0.88136289468767515</v>
      </c>
      <c r="M58" s="2">
        <v>67593.97</v>
      </c>
      <c r="N58" s="6">
        <v>31</v>
      </c>
      <c r="O58" t="s">
        <v>13</v>
      </c>
      <c r="P58" t="s">
        <v>2</v>
      </c>
      <c r="Q58" s="8">
        <f t="shared" si="25"/>
        <v>0.89242388635103376</v>
      </c>
      <c r="R58" s="2">
        <v>62538.44</v>
      </c>
      <c r="S58" s="6">
        <v>9</v>
      </c>
      <c r="T58" s="8">
        <f t="shared" si="26"/>
        <v>0.959178527607362</v>
      </c>
    </row>
    <row r="59" spans="1:20" x14ac:dyDescent="0.35">
      <c r="A59" t="s">
        <v>13</v>
      </c>
      <c r="B59" t="s">
        <v>3</v>
      </c>
      <c r="C59" s="4">
        <v>81408.429999999993</v>
      </c>
      <c r="D59" s="6">
        <v>409</v>
      </c>
      <c r="E59" t="s">
        <v>13</v>
      </c>
      <c r="F59" t="s">
        <v>3</v>
      </c>
      <c r="G59" s="8">
        <f t="shared" si="23"/>
        <v>0.88742075085026595</v>
      </c>
      <c r="H59" s="2">
        <v>72718.73</v>
      </c>
      <c r="I59" s="6">
        <v>121</v>
      </c>
      <c r="J59" t="s">
        <v>13</v>
      </c>
      <c r="K59" t="s">
        <v>3</v>
      </c>
      <c r="L59" s="8">
        <f t="shared" si="24"/>
        <v>0.90575736438936283</v>
      </c>
      <c r="M59" s="2">
        <v>71583.22</v>
      </c>
      <c r="N59" s="6">
        <v>98</v>
      </c>
      <c r="O59" t="s">
        <v>13</v>
      </c>
      <c r="P59" t="s">
        <v>3</v>
      </c>
      <c r="Q59" s="8">
        <f t="shared" si="25"/>
        <v>0.94509281508278109</v>
      </c>
      <c r="R59" s="2">
        <v>66612.320000000007</v>
      </c>
      <c r="S59" s="6">
        <v>23</v>
      </c>
      <c r="T59" s="8">
        <f t="shared" si="26"/>
        <v>1.0216613496932516</v>
      </c>
    </row>
    <row r="60" spans="1:20" x14ac:dyDescent="0.35">
      <c r="A60" t="s">
        <v>13</v>
      </c>
      <c r="B60" t="s">
        <v>4</v>
      </c>
      <c r="C60" s="4">
        <v>83267.03</v>
      </c>
      <c r="D60" s="6">
        <v>63</v>
      </c>
      <c r="E60" t="s">
        <v>13</v>
      </c>
      <c r="F60" t="s">
        <v>4</v>
      </c>
      <c r="G60" s="8">
        <f t="shared" si="23"/>
        <v>0.90768106305049268</v>
      </c>
      <c r="H60" s="2">
        <v>70388.42</v>
      </c>
      <c r="I60" s="6">
        <v>27</v>
      </c>
      <c r="J60" t="s">
        <v>13</v>
      </c>
      <c r="K60" t="s">
        <v>4</v>
      </c>
      <c r="L60" s="8">
        <f t="shared" si="24"/>
        <v>0.87673189263249673</v>
      </c>
      <c r="M60" s="2">
        <v>72281.740000000005</v>
      </c>
      <c r="N60" s="6">
        <v>20</v>
      </c>
      <c r="O60" t="s">
        <v>13</v>
      </c>
      <c r="P60" t="s">
        <v>4</v>
      </c>
      <c r="Q60" s="8">
        <f t="shared" si="25"/>
        <v>0.95431517520002118</v>
      </c>
      <c r="R60" s="2">
        <v>61499.43</v>
      </c>
      <c r="S60" s="6">
        <v>6</v>
      </c>
      <c r="T60" s="8">
        <f t="shared" si="26"/>
        <v>0.94324279141104295</v>
      </c>
    </row>
    <row r="61" spans="1:20" x14ac:dyDescent="0.35">
      <c r="A61" t="s">
        <v>13</v>
      </c>
      <c r="B61" t="s">
        <v>5</v>
      </c>
      <c r="C61" s="4">
        <v>82363.83</v>
      </c>
      <c r="D61" s="6">
        <v>129</v>
      </c>
      <c r="E61" t="s">
        <v>13</v>
      </c>
      <c r="F61" t="s">
        <v>5</v>
      </c>
      <c r="G61" s="8">
        <f t="shared" si="23"/>
        <v>0.8978354190285166</v>
      </c>
      <c r="H61" s="2">
        <v>72594.45</v>
      </c>
      <c r="I61" s="6">
        <v>34</v>
      </c>
      <c r="J61" t="s">
        <v>13</v>
      </c>
      <c r="K61" t="s">
        <v>5</v>
      </c>
      <c r="L61" s="8">
        <f t="shared" si="24"/>
        <v>0.9042093790870025</v>
      </c>
      <c r="M61" s="2">
        <v>71582.490000000005</v>
      </c>
      <c r="N61" s="6">
        <v>26</v>
      </c>
      <c r="O61" t="s">
        <v>13</v>
      </c>
      <c r="P61" t="s">
        <v>5</v>
      </c>
      <c r="Q61" s="8">
        <f t="shared" si="25"/>
        <v>0.94508317710121204</v>
      </c>
      <c r="R61" s="2">
        <v>69946.649999999994</v>
      </c>
      <c r="S61" s="6">
        <v>12</v>
      </c>
      <c r="T61" s="8">
        <f t="shared" si="26"/>
        <v>1.072801380368098</v>
      </c>
    </row>
    <row r="62" spans="1:20" x14ac:dyDescent="0.35">
      <c r="A62" t="s">
        <v>13</v>
      </c>
      <c r="B62" t="s">
        <v>6</v>
      </c>
      <c r="C62" s="4">
        <v>89800.68</v>
      </c>
      <c r="D62" s="6">
        <v>43</v>
      </c>
      <c r="E62" t="s">
        <v>13</v>
      </c>
      <c r="F62" t="s">
        <v>6</v>
      </c>
      <c r="G62" s="8">
        <f t="shared" si="23"/>
        <v>0.97890337490189228</v>
      </c>
      <c r="H62" s="2">
        <v>84327.52</v>
      </c>
      <c r="I62" s="6">
        <v>19</v>
      </c>
      <c r="J62" t="s">
        <v>13</v>
      </c>
      <c r="K62" t="s">
        <v>6</v>
      </c>
      <c r="L62" s="8">
        <f t="shared" si="24"/>
        <v>1.0503521205704678</v>
      </c>
      <c r="M62" s="2">
        <v>80998.759999999995</v>
      </c>
      <c r="N62" s="6">
        <v>15</v>
      </c>
      <c r="O62" t="s">
        <v>13</v>
      </c>
      <c r="P62" t="s">
        <v>6</v>
      </c>
      <c r="Q62" s="8">
        <f t="shared" si="25"/>
        <v>1.0694035013598795</v>
      </c>
      <c r="R62" s="2">
        <v>78072.67</v>
      </c>
      <c r="S62" s="6">
        <v>5</v>
      </c>
      <c r="T62" s="8">
        <f t="shared" si="26"/>
        <v>1.1974335889570551</v>
      </c>
    </row>
    <row r="63" spans="1:20" x14ac:dyDescent="0.35">
      <c r="A63" t="s">
        <v>13</v>
      </c>
      <c r="B63" t="s">
        <v>7</v>
      </c>
      <c r="C63" s="4">
        <v>87435.76</v>
      </c>
      <c r="D63" s="6">
        <v>57</v>
      </c>
      <c r="E63" t="s">
        <v>13</v>
      </c>
      <c r="F63" t="s">
        <v>7</v>
      </c>
      <c r="G63" s="8">
        <f t="shared" si="23"/>
        <v>0.9531237464027208</v>
      </c>
      <c r="H63" s="2">
        <v>77006.44</v>
      </c>
      <c r="I63" s="6">
        <v>13</v>
      </c>
      <c r="J63" t="s">
        <v>13</v>
      </c>
      <c r="K63" t="s">
        <v>7</v>
      </c>
      <c r="L63" s="8">
        <f t="shared" si="24"/>
        <v>0.95916348010213615</v>
      </c>
      <c r="M63" s="2">
        <v>74386.83</v>
      </c>
      <c r="N63" s="6">
        <v>10</v>
      </c>
      <c r="O63" t="s">
        <v>13</v>
      </c>
      <c r="P63" t="s">
        <v>7</v>
      </c>
      <c r="Q63" s="8">
        <f t="shared" si="25"/>
        <v>0.98210807742071771</v>
      </c>
      <c r="R63" s="2">
        <v>69609.09</v>
      </c>
      <c r="S63" s="6">
        <v>2</v>
      </c>
      <c r="T63" s="8">
        <f t="shared" si="26"/>
        <v>1.0676240797546013</v>
      </c>
    </row>
    <row r="64" spans="1:20" x14ac:dyDescent="0.35">
      <c r="A64" t="s">
        <v>14</v>
      </c>
      <c r="C64" s="4">
        <v>116509.46</v>
      </c>
      <c r="D64" s="6">
        <v>15</v>
      </c>
      <c r="E64" t="s">
        <v>14</v>
      </c>
      <c r="G64" s="8">
        <f>C64/130123</f>
        <v>0.89537944867548402</v>
      </c>
      <c r="H64" s="2">
        <v>97770.12</v>
      </c>
      <c r="I64" s="6">
        <v>7</v>
      </c>
      <c r="J64" t="s">
        <v>14</v>
      </c>
      <c r="L64" s="8">
        <f>H64/123455</f>
        <v>0.79194945526710137</v>
      </c>
      <c r="M64" s="2">
        <v>98933.72</v>
      </c>
      <c r="N64" s="6">
        <v>5</v>
      </c>
      <c r="O64" t="s">
        <v>14</v>
      </c>
      <c r="Q64" s="8">
        <f>M64/119207</f>
        <v>0.82993213485785233</v>
      </c>
      <c r="R64" s="2">
        <v>98933.72</v>
      </c>
      <c r="S64" s="6">
        <v>5</v>
      </c>
      <c r="T64" s="8">
        <f>R64/126868</f>
        <v>0.77981618690292276</v>
      </c>
    </row>
    <row r="65" spans="1:30" x14ac:dyDescent="0.35">
      <c r="A65" t="s">
        <v>14</v>
      </c>
      <c r="B65" t="s">
        <v>0</v>
      </c>
      <c r="C65" s="4">
        <v>130122.98</v>
      </c>
      <c r="D65" s="6">
        <v>91</v>
      </c>
      <c r="E65" t="s">
        <v>14</v>
      </c>
      <c r="F65" t="s">
        <v>0</v>
      </c>
      <c r="G65" s="8">
        <f t="shared" ref="G65:G72" si="27">C65/130123</f>
        <v>0.99999984629927063</v>
      </c>
      <c r="H65" s="2">
        <v>123455.03999999999</v>
      </c>
      <c r="I65" s="6">
        <v>20</v>
      </c>
      <c r="J65" t="s">
        <v>14</v>
      </c>
      <c r="K65" t="s">
        <v>0</v>
      </c>
      <c r="L65" s="8">
        <f t="shared" ref="L65:L72" si="28">H65/123455</f>
        <v>1.000000324004698</v>
      </c>
      <c r="M65" s="2">
        <v>119207.11</v>
      </c>
      <c r="N65" s="6">
        <v>14</v>
      </c>
      <c r="O65" t="s">
        <v>14</v>
      </c>
      <c r="P65" t="s">
        <v>0</v>
      </c>
      <c r="Q65" s="8">
        <f t="shared" ref="Q65:Q72" si="29">M65/119207</f>
        <v>1.0000009227646027</v>
      </c>
      <c r="R65" s="2">
        <v>126867.66</v>
      </c>
      <c r="S65" s="6">
        <v>2</v>
      </c>
      <c r="T65" s="8">
        <f t="shared" ref="T65:T71" si="30">R65/126868</f>
        <v>0.99999732004918496</v>
      </c>
    </row>
    <row r="66" spans="1:30" x14ac:dyDescent="0.35">
      <c r="A66" t="s">
        <v>14</v>
      </c>
      <c r="B66" t="s">
        <v>1</v>
      </c>
      <c r="C66" s="4">
        <v>121199.49</v>
      </c>
      <c r="D66" s="6">
        <v>126</v>
      </c>
      <c r="E66" t="s">
        <v>14</v>
      </c>
      <c r="F66" t="s">
        <v>1</v>
      </c>
      <c r="G66" s="8">
        <f t="shared" si="27"/>
        <v>0.9314225002497637</v>
      </c>
      <c r="H66" s="2">
        <v>113021.7</v>
      </c>
      <c r="I66" s="6">
        <v>38</v>
      </c>
      <c r="J66" t="s">
        <v>14</v>
      </c>
      <c r="K66" t="s">
        <v>1</v>
      </c>
      <c r="L66" s="8">
        <f t="shared" si="28"/>
        <v>0.91548904459114655</v>
      </c>
      <c r="M66" s="2">
        <v>112081.66</v>
      </c>
      <c r="N66" s="6">
        <v>31</v>
      </c>
      <c r="O66" t="s">
        <v>14</v>
      </c>
      <c r="P66" t="s">
        <v>1</v>
      </c>
      <c r="Q66" s="8">
        <f t="shared" si="29"/>
        <v>0.94022716786765881</v>
      </c>
      <c r="R66" s="2">
        <v>137892.34</v>
      </c>
      <c r="S66" s="6">
        <v>8</v>
      </c>
      <c r="T66" s="8">
        <f t="shared" si="30"/>
        <v>1.0868961440237097</v>
      </c>
    </row>
    <row r="67" spans="1:30" x14ac:dyDescent="0.35">
      <c r="A67" t="s">
        <v>14</v>
      </c>
      <c r="B67" t="s">
        <v>2</v>
      </c>
      <c r="C67" s="4">
        <v>123377.94</v>
      </c>
      <c r="D67" s="6">
        <v>14</v>
      </c>
      <c r="E67" t="s">
        <v>14</v>
      </c>
      <c r="F67" t="s">
        <v>2</v>
      </c>
      <c r="G67" s="8">
        <f t="shared" si="27"/>
        <v>0.94816396793802793</v>
      </c>
      <c r="H67" s="2">
        <v>101162.34</v>
      </c>
      <c r="I67" s="6">
        <v>6</v>
      </c>
      <c r="J67" t="s">
        <v>14</v>
      </c>
      <c r="K67" t="s">
        <v>2</v>
      </c>
      <c r="L67" s="8">
        <f t="shared" si="28"/>
        <v>0.81942683568911745</v>
      </c>
      <c r="M67" s="2">
        <v>106858.2</v>
      </c>
      <c r="N67" s="6">
        <v>5</v>
      </c>
      <c r="O67" t="s">
        <v>14</v>
      </c>
      <c r="P67" t="s">
        <v>2</v>
      </c>
      <c r="Q67" s="8">
        <f t="shared" si="29"/>
        <v>0.89640876794147994</v>
      </c>
      <c r="R67" s="2">
        <v>74060.45</v>
      </c>
      <c r="S67" s="6">
        <v>4</v>
      </c>
      <c r="T67" s="8">
        <f t="shared" si="30"/>
        <v>0.58375989217139068</v>
      </c>
    </row>
    <row r="68" spans="1:30" x14ac:dyDescent="0.35">
      <c r="A68" t="s">
        <v>14</v>
      </c>
      <c r="B68" t="s">
        <v>3</v>
      </c>
      <c r="C68" s="4">
        <v>115397.03</v>
      </c>
      <c r="D68" s="6">
        <v>39</v>
      </c>
      <c r="E68" t="s">
        <v>14</v>
      </c>
      <c r="F68" t="s">
        <v>3</v>
      </c>
      <c r="G68" s="8">
        <f>C68/130123</f>
        <v>0.88683038356016997</v>
      </c>
      <c r="H68" s="2">
        <v>100935.43</v>
      </c>
      <c r="I68" s="6">
        <v>13</v>
      </c>
      <c r="J68" t="s">
        <v>14</v>
      </c>
      <c r="K68" t="s">
        <v>3</v>
      </c>
      <c r="L68" s="8">
        <f t="shared" si="28"/>
        <v>0.81758883803815152</v>
      </c>
      <c r="M68" s="2">
        <v>91516.04</v>
      </c>
      <c r="N68" s="6">
        <v>12</v>
      </c>
      <c r="O68" t="s">
        <v>14</v>
      </c>
      <c r="P68" t="s">
        <v>3</v>
      </c>
      <c r="Q68" s="8">
        <f t="shared" si="29"/>
        <v>0.76770692996216661</v>
      </c>
      <c r="R68" s="2">
        <v>94247.45</v>
      </c>
      <c r="S68" s="6">
        <v>3</v>
      </c>
      <c r="T68" s="8">
        <f t="shared" si="30"/>
        <v>0.74287803070908343</v>
      </c>
    </row>
    <row r="69" spans="1:30" x14ac:dyDescent="0.35">
      <c r="A69" t="s">
        <v>14</v>
      </c>
      <c r="B69" t="s">
        <v>4</v>
      </c>
      <c r="C69" s="4">
        <v>115774.79</v>
      </c>
      <c r="D69" s="6">
        <v>7</v>
      </c>
      <c r="E69" t="s">
        <v>14</v>
      </c>
      <c r="F69" t="s">
        <v>4</v>
      </c>
      <c r="G69" s="8">
        <f t="shared" si="27"/>
        <v>0.88973348293537646</v>
      </c>
      <c r="H69" s="2">
        <v>98572.74</v>
      </c>
      <c r="I69" s="6">
        <v>3</v>
      </c>
      <c r="J69" t="s">
        <v>14</v>
      </c>
      <c r="K69" t="s">
        <v>4</v>
      </c>
      <c r="L69" s="8">
        <f t="shared" si="28"/>
        <v>0.79845077153618726</v>
      </c>
      <c r="M69" s="2">
        <v>105213.54</v>
      </c>
      <c r="N69" s="6">
        <v>2</v>
      </c>
      <c r="Q69" s="8">
        <f t="shared" si="29"/>
        <v>0.8826120949273113</v>
      </c>
    </row>
    <row r="70" spans="1:30" x14ac:dyDescent="0.35">
      <c r="A70" t="s">
        <v>14</v>
      </c>
      <c r="B70" t="s">
        <v>5</v>
      </c>
      <c r="C70" s="4">
        <v>93637.6</v>
      </c>
      <c r="D70" s="6">
        <v>8</v>
      </c>
      <c r="E70" t="s">
        <v>14</v>
      </c>
      <c r="F70" t="s">
        <v>5</v>
      </c>
      <c r="G70" s="8">
        <f t="shared" si="27"/>
        <v>0.71960837054171822</v>
      </c>
      <c r="H70" s="2">
        <v>84985.12</v>
      </c>
      <c r="I70" s="6">
        <v>4</v>
      </c>
      <c r="J70" t="s">
        <v>14</v>
      </c>
      <c r="K70" t="s">
        <v>5</v>
      </c>
      <c r="L70" s="8">
        <f t="shared" si="28"/>
        <v>0.68838945364707782</v>
      </c>
      <c r="M70" s="2">
        <v>84985.12</v>
      </c>
      <c r="N70" s="6">
        <v>4</v>
      </c>
      <c r="O70" t="s">
        <v>14</v>
      </c>
      <c r="P70" t="s">
        <v>5</v>
      </c>
      <c r="Q70" s="8">
        <f t="shared" si="29"/>
        <v>0.71292054996770315</v>
      </c>
      <c r="R70" s="2">
        <v>82001.240000000005</v>
      </c>
      <c r="S70" s="6">
        <v>1</v>
      </c>
      <c r="T70" s="8">
        <f t="shared" si="30"/>
        <v>0.64635085285493588</v>
      </c>
    </row>
    <row r="71" spans="1:30" x14ac:dyDescent="0.35">
      <c r="A71" t="s">
        <v>14</v>
      </c>
      <c r="B71" t="s">
        <v>6</v>
      </c>
      <c r="C71" s="4">
        <v>155976.21</v>
      </c>
      <c r="D71" s="6">
        <v>25</v>
      </c>
      <c r="E71" t="s">
        <v>14</v>
      </c>
      <c r="F71" t="s">
        <v>6</v>
      </c>
      <c r="G71" s="8">
        <f t="shared" si="27"/>
        <v>1.1986828616001783</v>
      </c>
      <c r="H71" s="2">
        <v>106090.03</v>
      </c>
      <c r="I71" s="6">
        <v>9</v>
      </c>
      <c r="J71" t="s">
        <v>14</v>
      </c>
      <c r="K71" t="s">
        <v>6</v>
      </c>
      <c r="L71" s="8">
        <f t="shared" si="28"/>
        <v>0.85934170345470007</v>
      </c>
      <c r="M71" s="2">
        <v>95029.43</v>
      </c>
      <c r="N71" s="6">
        <v>7</v>
      </c>
      <c r="O71" t="s">
        <v>14</v>
      </c>
      <c r="P71" t="s">
        <v>6</v>
      </c>
      <c r="Q71" s="8">
        <f t="shared" si="29"/>
        <v>0.79717994748630527</v>
      </c>
      <c r="R71" s="2">
        <v>72317.789999999994</v>
      </c>
      <c r="S71" s="6">
        <v>3</v>
      </c>
      <c r="T71" s="8">
        <f t="shared" si="30"/>
        <v>0.57002388309108676</v>
      </c>
    </row>
    <row r="72" spans="1:30" x14ac:dyDescent="0.35">
      <c r="A72" t="s">
        <v>14</v>
      </c>
      <c r="B72" t="s">
        <v>7</v>
      </c>
      <c r="C72" s="4">
        <v>126138.54</v>
      </c>
      <c r="D72" s="6">
        <v>12</v>
      </c>
      <c r="E72" t="s">
        <v>14</v>
      </c>
      <c r="F72" t="s">
        <v>7</v>
      </c>
      <c r="G72" s="8">
        <f t="shared" si="27"/>
        <v>0.96937927960468162</v>
      </c>
      <c r="H72" s="2">
        <v>168263.57</v>
      </c>
      <c r="I72" s="6">
        <v>2</v>
      </c>
      <c r="J72" t="s">
        <v>14</v>
      </c>
      <c r="K72" t="s">
        <v>7</v>
      </c>
      <c r="L72" s="8">
        <f t="shared" si="28"/>
        <v>1.3629546798428578</v>
      </c>
      <c r="M72" s="2">
        <v>168263.57</v>
      </c>
      <c r="N72" s="6">
        <v>2</v>
      </c>
      <c r="Q72" s="8">
        <f t="shared" si="29"/>
        <v>1.4115242393483605</v>
      </c>
    </row>
    <row r="74" spans="1:30" x14ac:dyDescent="0.35">
      <c r="A74" t="s">
        <v>46</v>
      </c>
    </row>
    <row r="75" spans="1:30" x14ac:dyDescent="0.35">
      <c r="A75" t="s">
        <v>38</v>
      </c>
      <c r="B75" s="20">
        <f>AVERAGE(C65:C67:C69:C71)</f>
        <v>122212.29142857144</v>
      </c>
      <c r="L75" s="8" t="s">
        <v>43</v>
      </c>
      <c r="Y75" t="s">
        <v>44</v>
      </c>
    </row>
    <row r="76" spans="1:30" x14ac:dyDescent="0.35">
      <c r="A76" t="s">
        <v>39</v>
      </c>
      <c r="B76" s="20">
        <f>AVERAGE(C66:C68:C70:C72)</f>
        <v>121643.08571428571</v>
      </c>
      <c r="C76" s="8">
        <f>B76/B75</f>
        <v>0.99534248390540647</v>
      </c>
      <c r="H76" s="2" t="s">
        <v>14</v>
      </c>
      <c r="I76" s="6" t="s">
        <v>29</v>
      </c>
      <c r="L76" s="8" t="s">
        <v>30</v>
      </c>
      <c r="M76" s="2" t="s">
        <v>31</v>
      </c>
      <c r="N76" s="6" t="s">
        <v>32</v>
      </c>
      <c r="P76" t="s">
        <v>9</v>
      </c>
      <c r="Q76" s="8" t="s">
        <v>33</v>
      </c>
      <c r="U76" s="2" t="s">
        <v>14</v>
      </c>
      <c r="V76" s="6" t="s">
        <v>29</v>
      </c>
      <c r="Y76" s="8" t="s">
        <v>30</v>
      </c>
      <c r="Z76" s="2" t="s">
        <v>31</v>
      </c>
      <c r="AA76" s="6" t="s">
        <v>32</v>
      </c>
      <c r="AC76" t="s">
        <v>9</v>
      </c>
      <c r="AD76" s="8" t="s">
        <v>33</v>
      </c>
    </row>
    <row r="77" spans="1:30" x14ac:dyDescent="0.35">
      <c r="G77" t="s">
        <v>0</v>
      </c>
      <c r="H77" s="9">
        <v>0.99999984629927063</v>
      </c>
      <c r="I77" s="8">
        <v>0.99999760181390074</v>
      </c>
      <c r="L77" s="8">
        <v>1.0000006694874404</v>
      </c>
      <c r="M77" s="9">
        <v>0.99999401033867619</v>
      </c>
      <c r="N77" s="10">
        <v>0.99999524838675069</v>
      </c>
      <c r="P77" s="11">
        <v>1.0000071052546589</v>
      </c>
      <c r="Q77" s="8">
        <v>0.99999706197504412</v>
      </c>
      <c r="T77" t="s">
        <v>0</v>
      </c>
      <c r="U77" s="9">
        <v>0.99999984629927063</v>
      </c>
      <c r="V77" s="23">
        <v>0.99999760181390074</v>
      </c>
      <c r="W77" s="24"/>
      <c r="X77" s="24"/>
      <c r="Y77" s="23">
        <v>1.0000006694874404</v>
      </c>
      <c r="Z77" s="9">
        <v>0.99999401033867619</v>
      </c>
      <c r="AA77" s="10">
        <v>0.99999524838675069</v>
      </c>
      <c r="AC77" s="11">
        <v>1.0000071052546589</v>
      </c>
      <c r="AD77" s="23">
        <v>0.99999706197504412</v>
      </c>
    </row>
    <row r="78" spans="1:30" x14ac:dyDescent="0.35">
      <c r="A78" t="s">
        <v>40</v>
      </c>
      <c r="B78" s="13">
        <f>AVERAGE(C65:C66)</f>
        <v>125661.235</v>
      </c>
      <c r="C78" s="19"/>
      <c r="G78" t="s">
        <v>1</v>
      </c>
      <c r="H78" s="9">
        <v>0.9314225002497637</v>
      </c>
      <c r="I78" s="8">
        <v>0.95164537368099766</v>
      </c>
      <c r="L78" s="8">
        <v>1.0748966311391999</v>
      </c>
      <c r="M78" s="9">
        <v>1.0318368728759488</v>
      </c>
      <c r="N78" s="10">
        <v>1.0805734124247024</v>
      </c>
      <c r="P78" s="11">
        <v>1.0172460678874786</v>
      </c>
      <c r="Q78" s="8">
        <v>1.0707811689882825</v>
      </c>
      <c r="T78" t="s">
        <v>1</v>
      </c>
      <c r="U78" s="11">
        <v>0.91548904459114655</v>
      </c>
      <c r="V78" s="11">
        <v>0.92269103817649623</v>
      </c>
      <c r="Y78" s="11">
        <v>1.012863194942319</v>
      </c>
      <c r="Z78" s="11">
        <v>0.99857208050015978</v>
      </c>
      <c r="AA78" s="11">
        <v>1.0064120929747398</v>
      </c>
      <c r="AC78" s="11">
        <v>0.94227203888940825</v>
      </c>
      <c r="AD78" s="11">
        <v>0.95083470272624682</v>
      </c>
    </row>
    <row r="79" spans="1:30" x14ac:dyDescent="0.35">
      <c r="A79" t="s">
        <v>41</v>
      </c>
      <c r="B79" s="20">
        <f>AVERAGE(C67:C68:C69:C70:C71:C72)</f>
        <v>121717.01833333333</v>
      </c>
      <c r="C79" s="8">
        <f>B79/B78</f>
        <v>0.96861230381297247</v>
      </c>
      <c r="G79" t="s">
        <v>2</v>
      </c>
      <c r="H79" s="9">
        <v>0.94816396793802793</v>
      </c>
      <c r="I79" s="8">
        <v>0.88759069503793497</v>
      </c>
      <c r="L79" s="8">
        <v>0.75397729098602106</v>
      </c>
      <c r="M79" s="9">
        <v>0.93699540358598421</v>
      </c>
      <c r="N79" s="10">
        <v>0.94266320258733005</v>
      </c>
      <c r="P79" s="11">
        <v>0.92630155346704135</v>
      </c>
      <c r="Q79" s="8">
        <v>0.96582990563755144</v>
      </c>
      <c r="T79" t="s">
        <v>2</v>
      </c>
      <c r="U79" s="11">
        <v>0.81942683568911745</v>
      </c>
      <c r="V79" s="11">
        <v>0.88136289468767515</v>
      </c>
      <c r="Y79" s="11">
        <v>0.79754236459623273</v>
      </c>
      <c r="Z79" s="11">
        <v>0.90423279940370249</v>
      </c>
      <c r="AA79" s="11">
        <v>0.88896855061629665</v>
      </c>
      <c r="AC79" s="11">
        <v>0.92009198840796491</v>
      </c>
      <c r="AD79" s="11">
        <v>0.94721000217782969</v>
      </c>
    </row>
    <row r="80" spans="1:30" x14ac:dyDescent="0.35">
      <c r="G80" t="s">
        <v>3</v>
      </c>
      <c r="H80" s="9">
        <v>0.88683038356016997</v>
      </c>
      <c r="I80" s="8">
        <v>0.88742075085026595</v>
      </c>
      <c r="L80" s="8">
        <v>0.95709482620106046</v>
      </c>
      <c r="M80" s="9">
        <v>0.9704856834073361</v>
      </c>
      <c r="N80" s="10">
        <v>1.0289558713079199</v>
      </c>
      <c r="P80" s="11">
        <v>0.95265849562380911</v>
      </c>
      <c r="Q80" s="8">
        <v>0.98886765061698523</v>
      </c>
      <c r="T80" t="s">
        <v>3</v>
      </c>
      <c r="U80" s="11">
        <v>0.81758883803815152</v>
      </c>
      <c r="V80" s="11">
        <v>0.90575736438936283</v>
      </c>
      <c r="Y80" s="11">
        <v>0.90480561167959339</v>
      </c>
      <c r="Z80" s="11">
        <v>0.95632607736655562</v>
      </c>
      <c r="AA80" s="11">
        <v>0.9586811773091567</v>
      </c>
      <c r="AC80" s="11">
        <v>0.89531476114798547</v>
      </c>
      <c r="AD80" s="11">
        <v>0.88535924290720469</v>
      </c>
    </row>
    <row r="81" spans="1:30" x14ac:dyDescent="0.35">
      <c r="G81" t="s">
        <v>4</v>
      </c>
      <c r="H81" s="9">
        <v>0.88973348293537646</v>
      </c>
      <c r="I81" s="8">
        <v>0.90768106305049268</v>
      </c>
      <c r="L81" s="8">
        <v>0.85473394569117878</v>
      </c>
      <c r="M81" s="9">
        <v>0.94095847602182314</v>
      </c>
      <c r="N81" s="10">
        <v>0.86529927499578485</v>
      </c>
      <c r="P81" s="11">
        <v>0.97002938991699772</v>
      </c>
      <c r="Q81" s="8">
        <v>0.99671304137430439</v>
      </c>
      <c r="T81" t="s">
        <v>4</v>
      </c>
      <c r="U81" s="11">
        <v>0.79845077153618726</v>
      </c>
      <c r="V81" s="11">
        <v>0.87673189263249673</v>
      </c>
      <c r="Y81" s="11">
        <v>0.94286384670533796</v>
      </c>
      <c r="Z81" s="11">
        <v>0.91870776860006997</v>
      </c>
      <c r="AA81" s="11">
        <v>0.89624467585751288</v>
      </c>
      <c r="AC81" s="11">
        <v>0.95236421426568196</v>
      </c>
      <c r="AD81" s="11">
        <v>0.97019085707497676</v>
      </c>
    </row>
    <row r="82" spans="1:30" x14ac:dyDescent="0.35">
      <c r="G82" t="s">
        <v>5</v>
      </c>
      <c r="H82" s="9">
        <v>0.71960837054171822</v>
      </c>
      <c r="I82" s="8">
        <v>0.8978354190285166</v>
      </c>
      <c r="L82" s="8">
        <v>0.79465923089282853</v>
      </c>
      <c r="M82" s="9">
        <v>1.0176368181877369</v>
      </c>
      <c r="N82" s="10">
        <v>0.98070829692984474</v>
      </c>
      <c r="P82" s="11">
        <v>0.9593325905112553</v>
      </c>
      <c r="Q82" s="8">
        <v>1.0017719746984204</v>
      </c>
      <c r="T82" t="s">
        <v>5</v>
      </c>
      <c r="U82" s="11">
        <v>0.68838945364707782</v>
      </c>
      <c r="V82" s="11">
        <v>0.9042093790870025</v>
      </c>
      <c r="Y82" s="11">
        <v>0.91472332659844879</v>
      </c>
      <c r="Z82" s="11">
        <v>1.006395746816958</v>
      </c>
      <c r="AA82" s="11">
        <v>0.97446862884859453</v>
      </c>
      <c r="AC82" s="11">
        <v>0.9313702907357202</v>
      </c>
      <c r="AD82" s="11">
        <v>0.95963848027084275</v>
      </c>
    </row>
    <row r="83" spans="1:30" x14ac:dyDescent="0.35">
      <c r="G83" t="s">
        <v>6</v>
      </c>
      <c r="H83" s="9">
        <v>1.1986828616001783</v>
      </c>
      <c r="I83" s="8">
        <v>0.97890337490189228</v>
      </c>
      <c r="M83" s="9">
        <v>1.0787912603028684</v>
      </c>
      <c r="N83" s="10">
        <v>0.97909750003831952</v>
      </c>
      <c r="P83" s="11">
        <v>1.0094472434841586</v>
      </c>
      <c r="Q83" s="8">
        <v>1.0690536103141959</v>
      </c>
      <c r="T83" t="s">
        <v>6</v>
      </c>
      <c r="U83" s="11">
        <v>0.85934170345470007</v>
      </c>
      <c r="V83" s="11">
        <v>1.0503521205704678</v>
      </c>
      <c r="Z83" s="11">
        <v>1.0904968131550525</v>
      </c>
      <c r="AA83" s="11"/>
      <c r="AC83" s="11">
        <v>0.90330111246143774</v>
      </c>
      <c r="AD83" s="11">
        <v>0.99592250885980727</v>
      </c>
    </row>
    <row r="84" spans="1:30" x14ac:dyDescent="0.35">
      <c r="A84" t="s">
        <v>47</v>
      </c>
      <c r="G84" t="s">
        <v>7</v>
      </c>
      <c r="H84" s="9">
        <v>0.96937927960468162</v>
      </c>
      <c r="I84" s="8">
        <v>0.9531237464027208</v>
      </c>
      <c r="L84" s="8">
        <v>0.77</v>
      </c>
      <c r="M84" s="9">
        <v>1.0363112800947929</v>
      </c>
      <c r="N84" s="10">
        <v>1.1711233733388513</v>
      </c>
      <c r="P84" s="11">
        <v>0.961802958369667</v>
      </c>
      <c r="Q84" s="8">
        <v>0.9920562718191559</v>
      </c>
      <c r="T84" t="s">
        <v>7</v>
      </c>
      <c r="U84" s="11">
        <v>1.3629546798428578</v>
      </c>
      <c r="V84" s="11">
        <v>0.95916348010213615</v>
      </c>
      <c r="Y84" s="11">
        <v>0.93276282343739814</v>
      </c>
      <c r="Z84" s="11">
        <v>0.98425196610839838</v>
      </c>
      <c r="AA84" s="11">
        <v>1.1119644999217677</v>
      </c>
      <c r="AC84" s="11">
        <v>1.0091934187155278</v>
      </c>
      <c r="AD84" s="11">
        <v>0.90892949771327891</v>
      </c>
    </row>
    <row r="85" spans="1:30" x14ac:dyDescent="0.35">
      <c r="A85" t="s">
        <v>38</v>
      </c>
      <c r="B85" s="20">
        <f>AVERAGE(C56:C58:C60:C62)</f>
        <v>85328.55857142857</v>
      </c>
      <c r="Y85" t="s">
        <v>45</v>
      </c>
    </row>
    <row r="86" spans="1:30" x14ac:dyDescent="0.35">
      <c r="A86" t="s">
        <v>39</v>
      </c>
      <c r="B86" s="20">
        <f>AVERAGE(C57:C59:C61:C63)</f>
        <v>84714.27</v>
      </c>
      <c r="C86" s="8">
        <f>B86/B85</f>
        <v>0.9928009029835615</v>
      </c>
      <c r="U86" s="13" t="s">
        <v>14</v>
      </c>
      <c r="V86" s="12" t="s">
        <v>29</v>
      </c>
      <c r="Y86" s="11" t="s">
        <v>30</v>
      </c>
      <c r="Z86" s="13" t="s">
        <v>31</v>
      </c>
      <c r="AA86" s="12" t="s">
        <v>32</v>
      </c>
      <c r="AC86" t="s">
        <v>9</v>
      </c>
      <c r="AD86" s="11" t="s">
        <v>33</v>
      </c>
    </row>
    <row r="87" spans="1:30" x14ac:dyDescent="0.35">
      <c r="T87" s="14" t="s">
        <v>0</v>
      </c>
      <c r="U87" s="11">
        <v>0.99999984629927063</v>
      </c>
      <c r="V87" s="11">
        <v>0.99999760181390074</v>
      </c>
      <c r="Y87" s="11">
        <v>1.0000006694874404</v>
      </c>
      <c r="Z87" s="11">
        <v>0.99999401033867619</v>
      </c>
      <c r="AA87" s="11">
        <v>0.99999524838675069</v>
      </c>
      <c r="AC87" s="11">
        <v>1.0000071052546589</v>
      </c>
      <c r="AD87" s="11">
        <v>0.99999706197504412</v>
      </c>
    </row>
    <row r="88" spans="1:30" x14ac:dyDescent="0.35">
      <c r="A88" t="s">
        <v>40</v>
      </c>
      <c r="B88" s="13">
        <f>AVERAGE(C56:C57)</f>
        <v>89517.959999999992</v>
      </c>
      <c r="T88" s="14" t="s">
        <v>1</v>
      </c>
      <c r="U88" s="11">
        <v>0.94022716786765881</v>
      </c>
      <c r="V88" s="11">
        <v>0.97348591270365192</v>
      </c>
      <c r="Y88" s="11">
        <v>0.97528759043211888</v>
      </c>
      <c r="Z88" s="11">
        <v>0.99400380216286965</v>
      </c>
      <c r="AA88" s="11">
        <v>1.0469678913078595</v>
      </c>
      <c r="AC88" s="11">
        <v>0.93105962130888875</v>
      </c>
      <c r="AD88" s="11">
        <v>0.93946536986739104</v>
      </c>
    </row>
    <row r="89" spans="1:30" x14ac:dyDescent="0.35">
      <c r="A89" t="s">
        <v>41</v>
      </c>
      <c r="B89" s="20">
        <f>AVERAGE(C58:C59:C60:C61:C62:C63)</f>
        <v>84283.291666666672</v>
      </c>
      <c r="C89" s="8">
        <f>B89/B88</f>
        <v>0.94152382009896873</v>
      </c>
      <c r="G89" s="8" t="s">
        <v>43</v>
      </c>
      <c r="H89" s="2" t="s">
        <v>14</v>
      </c>
      <c r="I89" s="6" t="s">
        <v>29</v>
      </c>
      <c r="L89" s="8" t="s">
        <v>30</v>
      </c>
      <c r="M89" s="2" t="s">
        <v>31</v>
      </c>
      <c r="N89" s="6" t="s">
        <v>32</v>
      </c>
      <c r="P89" t="s">
        <v>9</v>
      </c>
      <c r="Q89" s="8" t="s">
        <v>33</v>
      </c>
      <c r="T89" s="14" t="s">
        <v>2</v>
      </c>
      <c r="U89" s="11">
        <v>0.89640876794147994</v>
      </c>
      <c r="V89" s="11">
        <v>0.89242388635103376</v>
      </c>
      <c r="Y89" s="11">
        <v>0.79754236459623273</v>
      </c>
      <c r="Z89" s="11">
        <v>0.90199769377006267</v>
      </c>
      <c r="AA89" s="11">
        <v>0.9125220309779779</v>
      </c>
      <c r="AC89" s="11">
        <v>0.91706288977383732</v>
      </c>
      <c r="AD89" s="11">
        <v>0.95140238057197646</v>
      </c>
    </row>
    <row r="90" spans="1:30" x14ac:dyDescent="0.35">
      <c r="G90" s="8" t="s">
        <v>34</v>
      </c>
      <c r="H90" s="15">
        <v>1</v>
      </c>
      <c r="I90" s="16">
        <v>1</v>
      </c>
      <c r="J90" s="17"/>
      <c r="K90" s="17"/>
      <c r="L90" s="18">
        <v>1</v>
      </c>
      <c r="M90" s="15">
        <v>1</v>
      </c>
      <c r="N90" s="16">
        <v>1</v>
      </c>
      <c r="O90" s="17"/>
      <c r="P90" s="17">
        <v>1</v>
      </c>
      <c r="Q90" s="18">
        <v>1</v>
      </c>
      <c r="T90" s="14" t="s">
        <v>3</v>
      </c>
      <c r="U90" s="11">
        <v>0.76770692996216661</v>
      </c>
      <c r="V90" s="11">
        <v>0.94509281508278109</v>
      </c>
      <c r="Y90" s="11">
        <v>0.90480561167959339</v>
      </c>
      <c r="Z90" s="11">
        <v>0.96121949699255149</v>
      </c>
      <c r="AA90" s="11">
        <v>0.97231563077696215</v>
      </c>
      <c r="AC90" s="11">
        <v>0.890228604703584</v>
      </c>
      <c r="AD90" s="11">
        <v>0.88841747883048405</v>
      </c>
    </row>
    <row r="91" spans="1:30" x14ac:dyDescent="0.35">
      <c r="G91" s="8" t="s">
        <v>35</v>
      </c>
      <c r="H91" s="15">
        <v>1</v>
      </c>
      <c r="I91" s="16">
        <v>0.99</v>
      </c>
      <c r="J91" s="17"/>
      <c r="K91" s="17"/>
      <c r="L91" s="18">
        <v>0.93410140853138379</v>
      </c>
      <c r="M91" s="15">
        <v>1.0052055094006764</v>
      </c>
      <c r="N91" s="16">
        <v>1.0248830651482681</v>
      </c>
      <c r="O91" s="17"/>
      <c r="P91" s="17">
        <v>0.99</v>
      </c>
      <c r="Q91" s="18">
        <v>0.99888047736930308</v>
      </c>
      <c r="T91" s="14" t="s">
        <v>4</v>
      </c>
      <c r="U91" s="11">
        <v>0.8826120949273113</v>
      </c>
      <c r="V91" s="11">
        <v>0.95431517520002118</v>
      </c>
      <c r="Y91" s="11">
        <v>0.83332073258163331</v>
      </c>
      <c r="Z91" s="11">
        <v>0.9233632000498645</v>
      </c>
      <c r="AA91" s="11">
        <v>0.90391568103092412</v>
      </c>
      <c r="AC91" s="11">
        <v>0.95537549778345487</v>
      </c>
      <c r="AD91" s="11">
        <v>0.97333419875379457</v>
      </c>
    </row>
    <row r="92" spans="1:30" x14ac:dyDescent="0.35">
      <c r="A92" t="s">
        <v>48</v>
      </c>
      <c r="H92" s="15"/>
      <c r="I92" s="16"/>
      <c r="J92" s="17"/>
      <c r="K92" s="17"/>
      <c r="L92" s="18"/>
      <c r="M92" s="15"/>
      <c r="N92" s="16"/>
      <c r="O92" s="17"/>
      <c r="P92" s="17"/>
      <c r="Q92" s="18"/>
      <c r="T92" s="14" t="s">
        <v>5</v>
      </c>
      <c r="U92" s="11">
        <v>0.71292054996770315</v>
      </c>
      <c r="V92" s="11">
        <v>0.94508317710121204</v>
      </c>
      <c r="Y92" s="11">
        <v>0.96226422472788897</v>
      </c>
      <c r="Z92" s="11">
        <v>1.0100440988562347</v>
      </c>
      <c r="AA92" s="11">
        <v>1.0067428253495343</v>
      </c>
      <c r="AC92" s="11">
        <v>0.93316778120069133</v>
      </c>
      <c r="AD92" s="11">
        <v>0.9488448633967087</v>
      </c>
    </row>
    <row r="93" spans="1:30" x14ac:dyDescent="0.35">
      <c r="A93" t="s">
        <v>38</v>
      </c>
      <c r="B93" s="20">
        <f>AVERAGE(C21:C23:C25:C27)</f>
        <v>60466.514285714286</v>
      </c>
      <c r="G93" s="8" t="s">
        <v>43</v>
      </c>
      <c r="H93" s="15" t="s">
        <v>14</v>
      </c>
      <c r="I93" s="16" t="s">
        <v>29</v>
      </c>
      <c r="J93" s="17"/>
      <c r="K93" s="17"/>
      <c r="L93" s="18" t="s">
        <v>30</v>
      </c>
      <c r="M93" s="15" t="s">
        <v>31</v>
      </c>
      <c r="N93" s="22" t="s">
        <v>32</v>
      </c>
      <c r="O93" s="21"/>
      <c r="P93" s="21" t="s">
        <v>9</v>
      </c>
      <c r="Q93" s="18" t="s">
        <v>33</v>
      </c>
      <c r="T93" s="14" t="s">
        <v>6</v>
      </c>
      <c r="U93" s="11">
        <v>0.79717994748630527</v>
      </c>
      <c r="V93" s="11">
        <v>1.0694035013598795</v>
      </c>
      <c r="Y93" s="11"/>
      <c r="Z93" s="11">
        <v>1.0990092560850189</v>
      </c>
      <c r="AA93" s="11"/>
      <c r="AC93" s="11">
        <v>0.90752611015102558</v>
      </c>
      <c r="AD93" s="11">
        <v>1.0046143553283273</v>
      </c>
    </row>
    <row r="94" spans="1:30" x14ac:dyDescent="0.35">
      <c r="A94" t="s">
        <v>39</v>
      </c>
      <c r="B94" s="20">
        <f>AVERAGE(C22:C24:C26:C28)</f>
        <v>60128.538571428573</v>
      </c>
      <c r="C94" s="8">
        <f>B94/B93</f>
        <v>0.99441053088179154</v>
      </c>
      <c r="G94" s="8" t="s">
        <v>36</v>
      </c>
      <c r="H94" s="15">
        <v>1</v>
      </c>
      <c r="I94" s="16">
        <v>1</v>
      </c>
      <c r="J94" s="17"/>
      <c r="K94" s="17"/>
      <c r="L94" s="18">
        <v>1</v>
      </c>
      <c r="M94" s="15">
        <v>1</v>
      </c>
      <c r="N94" s="16">
        <v>1</v>
      </c>
      <c r="O94" s="17"/>
      <c r="P94" s="17">
        <v>1</v>
      </c>
      <c r="Q94" s="18">
        <v>1</v>
      </c>
      <c r="T94" s="14" t="s">
        <v>7</v>
      </c>
      <c r="U94" s="11">
        <v>1.4115242393483605</v>
      </c>
      <c r="V94" s="11">
        <v>0.98210807742071771</v>
      </c>
      <c r="Y94" s="11">
        <v>0.93</v>
      </c>
      <c r="Z94" s="11">
        <v>0.98108299311247538</v>
      </c>
      <c r="AA94" s="11">
        <v>1.1152050541127483</v>
      </c>
      <c r="AC94" s="11">
        <v>1.0139137050116462</v>
      </c>
      <c r="AD94" s="11">
        <v>0.67107724876178299</v>
      </c>
    </row>
    <row r="95" spans="1:30" x14ac:dyDescent="0.35">
      <c r="G95" s="8" t="s">
        <v>37</v>
      </c>
      <c r="H95" s="15">
        <v>0.96860000000000002</v>
      </c>
      <c r="I95" s="16">
        <v>0.94</v>
      </c>
      <c r="J95" s="17"/>
      <c r="K95" s="17"/>
      <c r="L95" s="18">
        <v>0.79559955583843567</v>
      </c>
      <c r="M95" s="15">
        <v>0.98124618720522749</v>
      </c>
      <c r="N95" s="16">
        <v>0.95612442111066875</v>
      </c>
      <c r="O95" s="17"/>
      <c r="P95" s="17">
        <v>0.96</v>
      </c>
      <c r="Q95" s="18">
        <v>0.96812112543517237</v>
      </c>
    </row>
    <row r="96" spans="1:30" x14ac:dyDescent="0.35">
      <c r="A96" t="s">
        <v>40</v>
      </c>
      <c r="B96" s="13">
        <f>AVERAGE(C21:C22)</f>
        <v>62460.210000000006</v>
      </c>
      <c r="H96" s="15"/>
      <c r="I96" s="16"/>
      <c r="J96" s="17"/>
      <c r="K96" s="17"/>
      <c r="L96" s="18"/>
      <c r="M96" s="15"/>
      <c r="N96" s="16"/>
      <c r="O96" s="17"/>
      <c r="P96" s="17"/>
      <c r="Q96" s="18"/>
    </row>
    <row r="97" spans="1:17" x14ac:dyDescent="0.35">
      <c r="A97" t="s">
        <v>41</v>
      </c>
      <c r="B97" s="20">
        <f>AVERAGE(C23:C24:C25:C26:C27:C28)</f>
        <v>59650.965000000004</v>
      </c>
      <c r="C97" s="8">
        <f>B97/B96</f>
        <v>0.95502344612674206</v>
      </c>
      <c r="H97" s="15"/>
      <c r="I97" s="16"/>
      <c r="J97" s="17"/>
      <c r="K97" s="17"/>
      <c r="L97" s="18"/>
      <c r="M97" s="15"/>
      <c r="N97" s="16"/>
      <c r="O97" s="17"/>
      <c r="P97" s="17"/>
      <c r="Q97" s="18"/>
    </row>
    <row r="98" spans="1:17" x14ac:dyDescent="0.35">
      <c r="H98" s="15"/>
      <c r="I98" s="16"/>
      <c r="J98" s="17"/>
      <c r="K98" s="17"/>
      <c r="L98" s="18"/>
      <c r="M98" s="15"/>
      <c r="N98" s="16"/>
      <c r="O98" s="17"/>
      <c r="P98" s="17"/>
      <c r="Q98" s="18"/>
    </row>
    <row r="99" spans="1:17" x14ac:dyDescent="0.35">
      <c r="A99" t="s">
        <v>49</v>
      </c>
      <c r="H99" s="15"/>
      <c r="I99" s="16"/>
      <c r="J99" s="17"/>
      <c r="K99" s="17"/>
      <c r="L99" s="18"/>
      <c r="M99" s="15"/>
      <c r="N99" s="16"/>
      <c r="O99" s="17"/>
      <c r="P99" s="17"/>
      <c r="Q99" s="18"/>
    </row>
    <row r="100" spans="1:17" x14ac:dyDescent="0.35">
      <c r="A100" t="s">
        <v>38</v>
      </c>
      <c r="B100" s="20">
        <f>AVERAGE(C39:C41:C43:C45)</f>
        <v>76543.352857142847</v>
      </c>
      <c r="H100" s="15"/>
      <c r="I100" s="16"/>
      <c r="J100" s="17"/>
      <c r="K100" s="17"/>
      <c r="L100" s="18"/>
      <c r="M100" s="15"/>
      <c r="N100" s="16"/>
      <c r="O100" s="17"/>
      <c r="P100" s="17"/>
      <c r="Q100" s="18"/>
    </row>
    <row r="101" spans="1:17" x14ac:dyDescent="0.35">
      <c r="A101" t="s">
        <v>39</v>
      </c>
      <c r="B101" s="20">
        <f>AVERAGE(C40:C42:C44:C46)</f>
        <v>76941.8</v>
      </c>
      <c r="C101" s="8">
        <f>B101/B100</f>
        <v>1.0052055094006764</v>
      </c>
    </row>
    <row r="103" spans="1:17" x14ac:dyDescent="0.35">
      <c r="A103" t="s">
        <v>40</v>
      </c>
      <c r="B103" s="13">
        <f>AVERAGE(C39:C40)</f>
        <v>78021.289999999994</v>
      </c>
    </row>
    <row r="104" spans="1:17" x14ac:dyDescent="0.35">
      <c r="A104" t="s">
        <v>41</v>
      </c>
      <c r="B104" s="20">
        <f>AVERAGE(C41:C42:C43:C44:C45:C46)</f>
        <v>76558.093333333338</v>
      </c>
      <c r="C104" s="18">
        <f>B104/B103</f>
        <v>0.98124618720522749</v>
      </c>
    </row>
    <row r="106" spans="1:17" x14ac:dyDescent="0.35">
      <c r="A106" t="s">
        <v>50</v>
      </c>
    </row>
    <row r="107" spans="1:17" x14ac:dyDescent="0.35">
      <c r="A107" t="s">
        <v>38</v>
      </c>
      <c r="B107" s="20">
        <f>AVERAGE(C30:C32:C34:C36)</f>
        <v>64097.351428571434</v>
      </c>
    </row>
    <row r="108" spans="1:17" x14ac:dyDescent="0.35">
      <c r="A108" t="s">
        <v>39</v>
      </c>
      <c r="B108" s="20">
        <f>AVERAGE(C31:C33:C35:C37)</f>
        <v>65692.290000000008</v>
      </c>
      <c r="C108" s="18">
        <f>B108/B107</f>
        <v>1.0248830651482681</v>
      </c>
    </row>
    <row r="110" spans="1:17" x14ac:dyDescent="0.35">
      <c r="A110" t="s">
        <v>36</v>
      </c>
      <c r="B110" s="13">
        <f>AVERAGE(C30:C31)</f>
        <v>67869.19</v>
      </c>
    </row>
    <row r="111" spans="1:17" x14ac:dyDescent="0.35">
      <c r="A111" t="s">
        <v>42</v>
      </c>
      <c r="B111" s="20">
        <f>AVERAGE(C32:C33:C34:C35:C36:C37)</f>
        <v>64891.389999999992</v>
      </c>
      <c r="C111" s="18">
        <f>B111/B110</f>
        <v>0.95612442111066875</v>
      </c>
    </row>
    <row r="113" spans="1:3" x14ac:dyDescent="0.35">
      <c r="A113" t="s">
        <v>51</v>
      </c>
    </row>
    <row r="114" spans="1:3" x14ac:dyDescent="0.35">
      <c r="A114" t="s">
        <v>38</v>
      </c>
      <c r="B114" s="20">
        <f>AVERAGE(C48:C50:C52)</f>
        <v>69317.258000000002</v>
      </c>
    </row>
    <row r="115" spans="1:3" x14ac:dyDescent="0.35">
      <c r="A115" t="s">
        <v>39</v>
      </c>
      <c r="B115" s="20">
        <f>AVERAGE(C49:C51:C53:C54)</f>
        <v>64749.348333333335</v>
      </c>
      <c r="C115" s="8">
        <f>B115/B114</f>
        <v>0.93410140853138379</v>
      </c>
    </row>
    <row r="117" spans="1:3" x14ac:dyDescent="0.35">
      <c r="A117" t="s">
        <v>36</v>
      </c>
      <c r="B117" s="20">
        <f>AVERAGE(C48:C49)</f>
        <v>77480.815000000002</v>
      </c>
    </row>
    <row r="118" spans="1:3" x14ac:dyDescent="0.35">
      <c r="A118" t="s">
        <v>42</v>
      </c>
      <c r="B118" s="20">
        <f>AVERAGE(C50:C51:C52:C53:C54)</f>
        <v>61643.702000000005</v>
      </c>
      <c r="C118" s="8">
        <f>B118/B117</f>
        <v>0.79559955583843567</v>
      </c>
    </row>
    <row r="120" spans="1:3" x14ac:dyDescent="0.35">
      <c r="A120" t="s">
        <v>52</v>
      </c>
    </row>
    <row r="121" spans="1:3" x14ac:dyDescent="0.35">
      <c r="A121" t="s">
        <v>34</v>
      </c>
      <c r="B121" s="20">
        <f>AVERAGE(C12:C14:C16:C18)</f>
        <v>58630.857142857152</v>
      </c>
    </row>
    <row r="122" spans="1:3" x14ac:dyDescent="0.35">
      <c r="A122" t="s">
        <v>35</v>
      </c>
      <c r="B122" s="20">
        <f>AVERAGE(C13:C15:C17:C19)</f>
        <v>58565.218571428566</v>
      </c>
      <c r="C122" s="18">
        <f>B122/B121</f>
        <v>0.99888047736930308</v>
      </c>
    </row>
    <row r="124" spans="1:3" x14ac:dyDescent="0.35">
      <c r="A124" t="s">
        <v>36</v>
      </c>
      <c r="B124" s="13">
        <f>AVERAGE(C12:C13)</f>
        <v>59909.684999999998</v>
      </c>
    </row>
    <row r="125" spans="1:3" x14ac:dyDescent="0.35">
      <c r="A125" t="s">
        <v>42</v>
      </c>
      <c r="B125" s="20">
        <f>AVERAGE(C14:C15:C16:C17:C18:C19)</f>
        <v>57999.831666666665</v>
      </c>
      <c r="C125" s="18">
        <f>B125/B124</f>
        <v>0.96812112543517237</v>
      </c>
    </row>
    <row r="130" spans="1:17" x14ac:dyDescent="0.35">
      <c r="A130" t="s">
        <v>53</v>
      </c>
    </row>
    <row r="131" spans="1:17" x14ac:dyDescent="0.35">
      <c r="A131" t="s">
        <v>38</v>
      </c>
      <c r="B131" s="13">
        <f>AVERAGE(H65,H67,H69,H71)</f>
        <v>107320.03750000001</v>
      </c>
    </row>
    <row r="132" spans="1:17" x14ac:dyDescent="0.35">
      <c r="A132" t="s">
        <v>39</v>
      </c>
      <c r="B132" s="13">
        <f>AVERAGE(H66,H68,H70,H72)</f>
        <v>116801.455</v>
      </c>
      <c r="C132" s="8">
        <f>B132/B131</f>
        <v>1.0883471318205604</v>
      </c>
    </row>
    <row r="133" spans="1:17" x14ac:dyDescent="0.35">
      <c r="C133" s="8"/>
    </row>
    <row r="134" spans="1:17" x14ac:dyDescent="0.35">
      <c r="A134" t="s">
        <v>40</v>
      </c>
      <c r="B134" s="13">
        <f>AVERAGE(H65,H66)</f>
        <v>118238.37</v>
      </c>
      <c r="C134" s="8"/>
      <c r="G134" s="8" t="s">
        <v>60</v>
      </c>
      <c r="H134" s="2" t="s">
        <v>14</v>
      </c>
      <c r="I134" s="6" t="s">
        <v>29</v>
      </c>
      <c r="L134" s="8" t="s">
        <v>30</v>
      </c>
      <c r="M134" s="2" t="s">
        <v>31</v>
      </c>
      <c r="N134" s="6" t="s">
        <v>32</v>
      </c>
      <c r="P134" t="s">
        <v>9</v>
      </c>
      <c r="Q134" s="8" t="s">
        <v>33</v>
      </c>
    </row>
    <row r="135" spans="1:17" x14ac:dyDescent="0.35">
      <c r="A135" t="s">
        <v>41</v>
      </c>
      <c r="B135" s="13">
        <f>AVERAGE(H67:H72)</f>
        <v>110001.53833333333</v>
      </c>
      <c r="C135" s="8">
        <f t="shared" ref="C135" si="31">B135/B134</f>
        <v>0.93033706683653816</v>
      </c>
      <c r="G135" s="8" t="s">
        <v>34</v>
      </c>
      <c r="H135" s="15">
        <v>1</v>
      </c>
      <c r="I135" s="16">
        <v>1</v>
      </c>
      <c r="J135" s="17"/>
      <c r="K135" s="17"/>
      <c r="L135" s="18">
        <v>1</v>
      </c>
      <c r="M135" s="15">
        <v>1</v>
      </c>
      <c r="N135" s="16">
        <v>1</v>
      </c>
      <c r="O135" s="17"/>
      <c r="P135" s="17">
        <v>1</v>
      </c>
      <c r="Q135" s="18">
        <v>1</v>
      </c>
    </row>
    <row r="136" spans="1:17" x14ac:dyDescent="0.35">
      <c r="G136" s="8" t="s">
        <v>35</v>
      </c>
      <c r="H136" s="15">
        <v>1.0900000000000001</v>
      </c>
      <c r="I136" s="16">
        <v>0.97</v>
      </c>
      <c r="J136" s="17"/>
      <c r="K136" s="17"/>
      <c r="L136" s="18">
        <v>1.03</v>
      </c>
      <c r="M136" s="15">
        <v>1.01</v>
      </c>
      <c r="N136" s="16">
        <v>1.0900000000000001</v>
      </c>
      <c r="O136" s="17"/>
      <c r="P136" s="17">
        <v>1</v>
      </c>
      <c r="Q136" s="18">
        <v>0.95</v>
      </c>
    </row>
    <row r="137" spans="1:17" x14ac:dyDescent="0.35">
      <c r="H137" s="15"/>
      <c r="I137" s="16"/>
      <c r="J137" s="17"/>
      <c r="K137" s="17"/>
      <c r="L137" s="18"/>
      <c r="M137" s="15"/>
      <c r="N137" s="16"/>
      <c r="O137" s="17"/>
      <c r="P137" s="17"/>
      <c r="Q137" s="18"/>
    </row>
    <row r="138" spans="1:17" x14ac:dyDescent="0.35">
      <c r="G138" s="8" t="s">
        <v>60</v>
      </c>
      <c r="H138" s="15" t="s">
        <v>14</v>
      </c>
      <c r="I138" s="16" t="s">
        <v>29</v>
      </c>
      <c r="J138" s="17"/>
      <c r="K138" s="17"/>
      <c r="L138" s="18" t="s">
        <v>30</v>
      </c>
      <c r="M138" s="15" t="s">
        <v>31</v>
      </c>
      <c r="N138" s="22" t="s">
        <v>32</v>
      </c>
      <c r="O138" s="21"/>
      <c r="P138" s="21" t="s">
        <v>9</v>
      </c>
      <c r="Q138" s="18" t="s">
        <v>33</v>
      </c>
    </row>
    <row r="139" spans="1:17" x14ac:dyDescent="0.35">
      <c r="G139" s="8" t="s">
        <v>36</v>
      </c>
      <c r="H139" s="15">
        <v>1</v>
      </c>
      <c r="I139" s="16">
        <v>1</v>
      </c>
      <c r="J139" s="17"/>
      <c r="K139" s="17"/>
      <c r="L139" s="18">
        <v>1</v>
      </c>
      <c r="M139" s="15">
        <v>1</v>
      </c>
      <c r="N139" s="16">
        <v>1</v>
      </c>
      <c r="O139" s="17"/>
      <c r="P139" s="17">
        <v>1</v>
      </c>
      <c r="Q139" s="18">
        <v>1</v>
      </c>
    </row>
    <row r="140" spans="1:17" x14ac:dyDescent="0.35">
      <c r="A140" t="s">
        <v>54</v>
      </c>
      <c r="G140" s="8" t="s">
        <v>37</v>
      </c>
      <c r="H140" s="15">
        <v>0.93</v>
      </c>
      <c r="I140" s="16">
        <v>0.97</v>
      </c>
      <c r="J140" s="17"/>
      <c r="K140" s="17"/>
      <c r="L140" s="18">
        <v>0.89</v>
      </c>
      <c r="M140" s="15">
        <v>0.98</v>
      </c>
      <c r="N140" s="16">
        <v>0.96</v>
      </c>
      <c r="O140" s="17"/>
      <c r="P140" s="17">
        <v>0.96</v>
      </c>
      <c r="Q140" s="18">
        <v>0.97</v>
      </c>
    </row>
    <row r="141" spans="1:17" x14ac:dyDescent="0.35">
      <c r="A141" t="s">
        <v>38</v>
      </c>
      <c r="B141" s="13">
        <f>AVERAGE(H56,H58,H60,H62)</f>
        <v>76440.275000000009</v>
      </c>
    </row>
    <row r="142" spans="1:17" x14ac:dyDescent="0.35">
      <c r="A142" t="s">
        <v>39</v>
      </c>
      <c r="B142" s="13">
        <f>AVERAGE(H57,H59,H61,H63)</f>
        <v>74099.467499999999</v>
      </c>
      <c r="C142" s="8">
        <f t="shared" ref="C142:C181" si="32">B142/B141</f>
        <v>0.96937730142912215</v>
      </c>
    </row>
    <row r="143" spans="1:17" x14ac:dyDescent="0.35">
      <c r="C143" s="8"/>
    </row>
    <row r="144" spans="1:17" x14ac:dyDescent="0.35">
      <c r="A144" t="s">
        <v>40</v>
      </c>
      <c r="B144" s="13">
        <f>AVERAGE(H56,H57)</f>
        <v>77181.595000000001</v>
      </c>
      <c r="C144" s="8"/>
    </row>
    <row r="145" spans="1:3" x14ac:dyDescent="0.35">
      <c r="A145" t="s">
        <v>41</v>
      </c>
      <c r="B145" s="13">
        <f>AVERAGE(H58:H63)</f>
        <v>74632.63</v>
      </c>
      <c r="C145" s="8">
        <f t="shared" si="32"/>
        <v>0.96697444513811881</v>
      </c>
    </row>
    <row r="146" spans="1:3" x14ac:dyDescent="0.35">
      <c r="C146" s="8"/>
    </row>
    <row r="147" spans="1:3" x14ac:dyDescent="0.35">
      <c r="C147" s="8"/>
    </row>
    <row r="148" spans="1:3" x14ac:dyDescent="0.35">
      <c r="A148" t="s">
        <v>55</v>
      </c>
      <c r="C148" s="8"/>
    </row>
    <row r="149" spans="1:3" x14ac:dyDescent="0.35">
      <c r="A149" t="s">
        <v>38</v>
      </c>
      <c r="B149" s="13">
        <f>AVERAGE(H21,H23,H25,H27)</f>
        <v>50486.547500000001</v>
      </c>
      <c r="C149" s="8"/>
    </row>
    <row r="150" spans="1:3" x14ac:dyDescent="0.35">
      <c r="A150" t="s">
        <v>39</v>
      </c>
      <c r="B150" s="13">
        <f>AVERAGE(H22,H24,H26,H28)</f>
        <v>50518.594999999994</v>
      </c>
      <c r="C150" s="8">
        <f t="shared" si="32"/>
        <v>1.000634773055139</v>
      </c>
    </row>
    <row r="151" spans="1:3" x14ac:dyDescent="0.35">
      <c r="C151" s="8"/>
    </row>
    <row r="152" spans="1:3" x14ac:dyDescent="0.35">
      <c r="A152" t="s">
        <v>40</v>
      </c>
      <c r="B152" s="13">
        <f>AVERAGE(H21,H22)</f>
        <v>51941.114999999998</v>
      </c>
      <c r="C152" s="8"/>
    </row>
    <row r="153" spans="1:3" x14ac:dyDescent="0.35">
      <c r="A153" t="s">
        <v>41</v>
      </c>
      <c r="B153" s="13">
        <f>AVERAGE(H23:H28)</f>
        <v>50023.056666666664</v>
      </c>
      <c r="C153" s="8">
        <f t="shared" si="32"/>
        <v>0.96307244591623931</v>
      </c>
    </row>
    <row r="154" spans="1:3" x14ac:dyDescent="0.35">
      <c r="C154" s="8"/>
    </row>
    <row r="155" spans="1:3" x14ac:dyDescent="0.35">
      <c r="A155" t="s">
        <v>56</v>
      </c>
      <c r="C155" s="8"/>
    </row>
    <row r="156" spans="1:3" x14ac:dyDescent="0.35">
      <c r="A156" t="s">
        <v>38</v>
      </c>
      <c r="B156" s="13">
        <f>AVERAGE(H39,H41,H43,H45)</f>
        <v>64316.487500000003</v>
      </c>
      <c r="C156" s="8"/>
    </row>
    <row r="157" spans="1:3" x14ac:dyDescent="0.35">
      <c r="A157" t="s">
        <v>39</v>
      </c>
      <c r="B157" s="13">
        <f>AVERAGE(H40,H42,H44,H46)</f>
        <v>64844.06</v>
      </c>
      <c r="C157" s="8">
        <f t="shared" si="32"/>
        <v>1.0082027567192626</v>
      </c>
    </row>
    <row r="158" spans="1:3" x14ac:dyDescent="0.35">
      <c r="C158" s="8"/>
    </row>
    <row r="159" spans="1:3" x14ac:dyDescent="0.35">
      <c r="A159" t="s">
        <v>40</v>
      </c>
      <c r="B159" s="13">
        <f>AVERAGE(H39,H40)</f>
        <v>65692.31</v>
      </c>
      <c r="C159" s="8"/>
    </row>
    <row r="160" spans="1:3" x14ac:dyDescent="0.35">
      <c r="A160" t="s">
        <v>41</v>
      </c>
      <c r="B160" s="13">
        <f>AVERAGE(H41:H46)</f>
        <v>64209.594999999994</v>
      </c>
      <c r="C160" s="8">
        <f t="shared" si="32"/>
        <v>0.97742939774838178</v>
      </c>
    </row>
    <row r="161" spans="1:3" x14ac:dyDescent="0.35">
      <c r="C161" s="8"/>
    </row>
    <row r="162" spans="1:3" x14ac:dyDescent="0.35">
      <c r="A162" t="s">
        <v>57</v>
      </c>
      <c r="C162" s="8"/>
    </row>
    <row r="163" spans="1:3" x14ac:dyDescent="0.35">
      <c r="A163" t="s">
        <v>38</v>
      </c>
      <c r="B163" s="13">
        <f>AVERAGE(H30,H32,H34)</f>
        <v>53402.71333333334</v>
      </c>
      <c r="C163" s="8"/>
    </row>
    <row r="164" spans="1:3" x14ac:dyDescent="0.35">
      <c r="A164" t="s">
        <v>39</v>
      </c>
      <c r="B164" s="13">
        <f>AVERAGE(H31,H33,H35,H37)</f>
        <v>58261.962500000001</v>
      </c>
      <c r="C164" s="8">
        <f t="shared" si="32"/>
        <v>1.0909925519389962</v>
      </c>
    </row>
    <row r="165" spans="1:3" x14ac:dyDescent="0.35">
      <c r="C165" s="8"/>
    </row>
    <row r="166" spans="1:3" x14ac:dyDescent="0.35">
      <c r="A166" t="s">
        <v>36</v>
      </c>
      <c r="B166" s="13">
        <f>AVERAGE(H30,H31)</f>
        <v>57705.36</v>
      </c>
      <c r="C166" s="8"/>
    </row>
    <row r="167" spans="1:3" x14ac:dyDescent="0.35">
      <c r="A167" t="s">
        <v>42</v>
      </c>
      <c r="B167" s="13">
        <f>AVERAGE(H32,H33,H34,H35,H37)</f>
        <v>55569.054000000004</v>
      </c>
      <c r="C167" s="8">
        <f t="shared" si="32"/>
        <v>0.96297907161483787</v>
      </c>
    </row>
    <row r="168" spans="1:3" x14ac:dyDescent="0.35">
      <c r="C168" s="8"/>
    </row>
    <row r="169" spans="1:3" x14ac:dyDescent="0.35">
      <c r="A169" t="s">
        <v>58</v>
      </c>
      <c r="C169" s="8"/>
    </row>
    <row r="170" spans="1:3" x14ac:dyDescent="0.35">
      <c r="A170" t="s">
        <v>38</v>
      </c>
      <c r="B170" s="13">
        <f>AVERAGE(H48,H50,H52)</f>
        <v>56061.25</v>
      </c>
      <c r="C170" s="8"/>
    </row>
    <row r="171" spans="1:3" x14ac:dyDescent="0.35">
      <c r="A171" t="s">
        <v>39</v>
      </c>
      <c r="B171" s="13">
        <f>AVERAGE(H49,H51,H53,H54)</f>
        <v>57768.772499999999</v>
      </c>
      <c r="C171" s="8">
        <f t="shared" si="32"/>
        <v>1.0304581596022209</v>
      </c>
    </row>
    <row r="172" spans="1:3" x14ac:dyDescent="0.35">
      <c r="C172" s="8"/>
    </row>
    <row r="173" spans="1:3" x14ac:dyDescent="0.35">
      <c r="A173" t="s">
        <v>36</v>
      </c>
      <c r="B173" s="13">
        <f>AVERAGE(H48:H49)</f>
        <v>61766.490000000005</v>
      </c>
      <c r="C173" s="8"/>
    </row>
    <row r="174" spans="1:3" x14ac:dyDescent="0.35">
      <c r="A174" t="s">
        <v>42</v>
      </c>
      <c r="B174" s="13">
        <f>AVERAGE(H50:H54)</f>
        <v>55145.171999999999</v>
      </c>
      <c r="C174" s="8">
        <f t="shared" si="32"/>
        <v>0.89280080509674409</v>
      </c>
    </row>
    <row r="175" spans="1:3" x14ac:dyDescent="0.35">
      <c r="C175" s="8"/>
    </row>
    <row r="176" spans="1:3" x14ac:dyDescent="0.35">
      <c r="A176" t="s">
        <v>59</v>
      </c>
      <c r="C176" s="8"/>
    </row>
    <row r="177" spans="1:3" x14ac:dyDescent="0.35">
      <c r="A177" t="s">
        <v>34</v>
      </c>
      <c r="B177" s="13">
        <f>AVERAGE(H12,H14,H16,H18)</f>
        <v>49414.547500000001</v>
      </c>
      <c r="C177" s="8"/>
    </row>
    <row r="178" spans="1:3" x14ac:dyDescent="0.35">
      <c r="A178" t="s">
        <v>35</v>
      </c>
      <c r="B178" s="13">
        <f>AVERAGE(H13,H15,H17,H19)</f>
        <v>46780.955000000002</v>
      </c>
      <c r="C178" s="8">
        <f t="shared" si="32"/>
        <v>0.94670410570895147</v>
      </c>
    </row>
    <row r="179" spans="1:3" x14ac:dyDescent="0.35">
      <c r="C179" s="8"/>
    </row>
    <row r="180" spans="1:3" x14ac:dyDescent="0.35">
      <c r="A180" t="s">
        <v>36</v>
      </c>
      <c r="B180" s="13">
        <f>AVERAGE(H12:H13)</f>
        <v>49267.425000000003</v>
      </c>
      <c r="C180" s="8"/>
    </row>
    <row r="181" spans="1:3" x14ac:dyDescent="0.35">
      <c r="A181" t="s">
        <v>42</v>
      </c>
      <c r="B181" s="13">
        <f>AVERAGE(H14:H19)</f>
        <v>47707.859999999993</v>
      </c>
      <c r="C181" s="8">
        <f t="shared" si="32"/>
        <v>0.96834490538119233</v>
      </c>
    </row>
  </sheetData>
  <printOptions gridLines="1"/>
  <pageMargins left="0.7" right="0.7" top="0.75" bottom="0.75" header="0.3" footer="0.3"/>
  <pageSetup scale="8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13F0-BCD5-458B-A312-D4FE23A061BE}">
  <dimension ref="A6:K24"/>
  <sheetViews>
    <sheetView workbookViewId="0">
      <selection activeCell="P15" sqref="P15"/>
    </sheetView>
  </sheetViews>
  <sheetFormatPr defaultColWidth="8.83203125" defaultRowHeight="15.5" x14ac:dyDescent="0.35"/>
  <cols>
    <col min="1" max="1" width="14.6640625" customWidth="1"/>
    <col min="2" max="2" width="11" customWidth="1"/>
  </cols>
  <sheetData>
    <row r="6" spans="1:4" ht="46.5" x14ac:dyDescent="0.35">
      <c r="B6" s="1" t="s">
        <v>63</v>
      </c>
      <c r="C6" s="1" t="s">
        <v>64</v>
      </c>
      <c r="D6" t="s">
        <v>62</v>
      </c>
    </row>
    <row r="7" spans="1:4" x14ac:dyDescent="0.35">
      <c r="A7" t="s">
        <v>14</v>
      </c>
      <c r="B7" s="25">
        <v>1</v>
      </c>
      <c r="C7" s="11">
        <v>1.0900000000000001</v>
      </c>
      <c r="D7" s="11">
        <v>1</v>
      </c>
    </row>
    <row r="8" spans="1:4" x14ac:dyDescent="0.35">
      <c r="A8" t="s">
        <v>29</v>
      </c>
      <c r="B8" s="25">
        <v>0.99</v>
      </c>
      <c r="C8" s="11">
        <v>0.97</v>
      </c>
      <c r="D8" s="11">
        <v>1</v>
      </c>
    </row>
    <row r="9" spans="1:4" x14ac:dyDescent="0.35">
      <c r="A9" t="s">
        <v>61</v>
      </c>
      <c r="B9" s="25">
        <v>0.93410140853138379</v>
      </c>
      <c r="C9" s="11">
        <v>1.03</v>
      </c>
      <c r="D9" s="11">
        <v>1</v>
      </c>
    </row>
    <row r="10" spans="1:4" x14ac:dyDescent="0.35">
      <c r="A10" t="s">
        <v>31</v>
      </c>
      <c r="B10" s="25">
        <v>1.0052055094006764</v>
      </c>
      <c r="C10" s="11">
        <v>1.01</v>
      </c>
      <c r="D10" s="11">
        <v>1</v>
      </c>
    </row>
    <row r="11" spans="1:4" x14ac:dyDescent="0.35">
      <c r="A11" t="s">
        <v>32</v>
      </c>
      <c r="B11" s="25">
        <v>1.0248830651482681</v>
      </c>
      <c r="C11" s="11">
        <v>1.0900000000000001</v>
      </c>
      <c r="D11" s="11">
        <v>1</v>
      </c>
    </row>
    <row r="12" spans="1:4" x14ac:dyDescent="0.35">
      <c r="A12" t="s">
        <v>9</v>
      </c>
      <c r="B12" s="25">
        <v>0.99</v>
      </c>
      <c r="C12" s="11">
        <v>1</v>
      </c>
      <c r="D12" s="11">
        <v>1</v>
      </c>
    </row>
    <row r="13" spans="1:4" x14ac:dyDescent="0.35">
      <c r="A13" t="s">
        <v>33</v>
      </c>
      <c r="B13" s="25">
        <v>0.99888047736930308</v>
      </c>
      <c r="C13" s="11">
        <v>0.95</v>
      </c>
      <c r="D13" s="11">
        <v>1</v>
      </c>
    </row>
    <row r="17" spans="1:11" ht="62" x14ac:dyDescent="0.35">
      <c r="B17" s="1" t="s">
        <v>65</v>
      </c>
      <c r="C17" s="1" t="s">
        <v>66</v>
      </c>
      <c r="D17" t="s">
        <v>36</v>
      </c>
    </row>
    <row r="18" spans="1:11" x14ac:dyDescent="0.35">
      <c r="A18" t="s">
        <v>14</v>
      </c>
      <c r="B18" s="25">
        <v>0.96860000000000002</v>
      </c>
      <c r="C18" s="26">
        <v>0.93</v>
      </c>
      <c r="D18" s="11">
        <v>1</v>
      </c>
    </row>
    <row r="19" spans="1:11" x14ac:dyDescent="0.35">
      <c r="A19" t="s">
        <v>29</v>
      </c>
      <c r="B19" s="25">
        <v>0.94</v>
      </c>
      <c r="C19" s="27">
        <v>0.97</v>
      </c>
      <c r="D19" s="11">
        <v>1</v>
      </c>
    </row>
    <row r="20" spans="1:11" x14ac:dyDescent="0.35">
      <c r="A20" t="s">
        <v>61</v>
      </c>
      <c r="B20" s="25">
        <v>0.79559955583843567</v>
      </c>
      <c r="C20" s="28">
        <v>0.89</v>
      </c>
      <c r="D20" s="11">
        <v>1</v>
      </c>
      <c r="E20" s="25"/>
      <c r="F20" s="25"/>
      <c r="G20" s="25"/>
      <c r="H20" s="25"/>
      <c r="I20" s="25"/>
      <c r="J20" s="25"/>
      <c r="K20" s="25"/>
    </row>
    <row r="21" spans="1:11" x14ac:dyDescent="0.35">
      <c r="A21" t="s">
        <v>31</v>
      </c>
      <c r="B21" s="25">
        <v>0.98124618720522749</v>
      </c>
      <c r="C21" s="26">
        <v>0.98</v>
      </c>
      <c r="D21" s="11">
        <v>1</v>
      </c>
      <c r="E21" s="25"/>
      <c r="F21" s="25"/>
      <c r="G21" s="25"/>
      <c r="H21" s="25"/>
      <c r="I21" s="25"/>
      <c r="J21" s="25"/>
      <c r="K21" s="25"/>
    </row>
    <row r="22" spans="1:11" x14ac:dyDescent="0.35">
      <c r="A22" t="s">
        <v>32</v>
      </c>
      <c r="B22" s="25">
        <v>0.95612442111066875</v>
      </c>
      <c r="C22" s="27">
        <v>0.96</v>
      </c>
      <c r="D22" s="11">
        <v>1</v>
      </c>
    </row>
    <row r="23" spans="1:11" x14ac:dyDescent="0.35">
      <c r="A23" t="s">
        <v>9</v>
      </c>
      <c r="B23" s="11">
        <v>0.96</v>
      </c>
      <c r="C23" s="29">
        <v>0.96</v>
      </c>
      <c r="D23" s="11">
        <v>1</v>
      </c>
    </row>
    <row r="24" spans="1:11" x14ac:dyDescent="0.35">
      <c r="A24" t="s">
        <v>33</v>
      </c>
      <c r="B24" s="11">
        <v>0.97</v>
      </c>
      <c r="C24" s="28">
        <v>0.97</v>
      </c>
      <c r="D24" s="11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Race and Gender Charts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Alkadry</dc:creator>
  <cp:lastModifiedBy>Downes, Tara</cp:lastModifiedBy>
  <dcterms:created xsi:type="dcterms:W3CDTF">2021-06-17T15:22:55Z</dcterms:created>
  <dcterms:modified xsi:type="dcterms:W3CDTF">2021-10-21T13:23:21Z</dcterms:modified>
</cp:coreProperties>
</file>