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tgovexec-my.sharepoint.com/personal/tara_downes_ct_gov/Documents/Documents/"/>
    </mc:Choice>
  </mc:AlternateContent>
  <xr:revisionPtr revIDLastSave="0" documentId="8_{A8BCFDCF-5150-43E8-B046-6214BCD12BBF}" xr6:coauthVersionLast="46" xr6:coauthVersionMax="46" xr10:uidLastSave="{00000000-0000-0000-0000-000000000000}"/>
  <bookViews>
    <workbookView xWindow="2460" yWindow="2460" windowWidth="14400" windowHeight="7360" xr2:uid="{00000000-000D-0000-FFFF-FFFF00000000}"/>
  </bookViews>
  <sheets>
    <sheet name="Compensation by EEOC" sheetId="1" r:id="rId1"/>
    <sheet name="Race Salary as % White" sheetId="2" r:id="rId2"/>
  </sheets>
  <definedNames>
    <definedName name="_xlnm.Print_Titles" localSheetId="0">'Compensation by EEOC'!$A:$A,'Compensation by EEOC'!$1:$1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0" i="1" l="1"/>
  <c r="E72" i="1" l="1"/>
  <c r="E73" i="1"/>
  <c r="E74" i="1"/>
  <c r="E75" i="1"/>
  <c r="E76" i="1"/>
  <c r="E77" i="1"/>
  <c r="E78" i="1"/>
  <c r="E79" i="1"/>
  <c r="H72" i="1"/>
  <c r="H73" i="1"/>
  <c r="H74" i="1"/>
  <c r="H75" i="1"/>
  <c r="H76" i="1"/>
  <c r="H77" i="1"/>
  <c r="H78" i="1"/>
  <c r="H79" i="1"/>
  <c r="K72" i="1"/>
  <c r="K73" i="1"/>
  <c r="K74" i="1"/>
  <c r="K75" i="1"/>
  <c r="K76" i="1"/>
  <c r="K77" i="1"/>
  <c r="K78" i="1"/>
  <c r="K79" i="1"/>
  <c r="N72" i="1"/>
  <c r="N73" i="1"/>
  <c r="N74" i="1"/>
  <c r="N75" i="1"/>
  <c r="N76" i="1"/>
  <c r="N77" i="1"/>
  <c r="N78" i="1"/>
  <c r="N79" i="1"/>
  <c r="N71" i="1"/>
  <c r="K71" i="1"/>
  <c r="H71" i="1"/>
  <c r="E71" i="1"/>
  <c r="N63" i="1"/>
  <c r="N64" i="1"/>
  <c r="N65" i="1"/>
  <c r="N66" i="1"/>
  <c r="N67" i="1"/>
  <c r="N68" i="1"/>
  <c r="N69" i="1"/>
  <c r="N70" i="1"/>
  <c r="K63" i="1"/>
  <c r="K64" i="1"/>
  <c r="K65" i="1"/>
  <c r="K66" i="1"/>
  <c r="K67" i="1"/>
  <c r="K68" i="1"/>
  <c r="K69" i="1"/>
  <c r="K70" i="1"/>
  <c r="H63" i="1"/>
  <c r="H64" i="1"/>
  <c r="H65" i="1"/>
  <c r="H66" i="1"/>
  <c r="H67" i="1"/>
  <c r="H68" i="1"/>
  <c r="H69" i="1"/>
  <c r="H70" i="1"/>
  <c r="E63" i="1"/>
  <c r="E64" i="1"/>
  <c r="E65" i="1"/>
  <c r="E66" i="1"/>
  <c r="E67" i="1"/>
  <c r="E68" i="1"/>
  <c r="E69" i="1"/>
  <c r="E70" i="1"/>
  <c r="N62" i="1"/>
  <c r="K62" i="1"/>
  <c r="H62" i="1"/>
  <c r="E62" i="1"/>
  <c r="N54" i="1"/>
  <c r="N55" i="1"/>
  <c r="N56" i="1"/>
  <c r="N57" i="1"/>
  <c r="N58" i="1"/>
  <c r="N59" i="1"/>
  <c r="N60" i="1"/>
  <c r="N61" i="1"/>
  <c r="K54" i="1"/>
  <c r="K55" i="1"/>
  <c r="K56" i="1"/>
  <c r="K57" i="1"/>
  <c r="K58" i="1"/>
  <c r="K59" i="1"/>
  <c r="K60" i="1"/>
  <c r="K61" i="1"/>
  <c r="H54" i="1"/>
  <c r="H55" i="1"/>
  <c r="H56" i="1"/>
  <c r="H57" i="1"/>
  <c r="H58" i="1"/>
  <c r="H59" i="1"/>
  <c r="H60" i="1"/>
  <c r="H61" i="1"/>
  <c r="E54" i="1"/>
  <c r="E55" i="1"/>
  <c r="E56" i="1"/>
  <c r="E57" i="1"/>
  <c r="E58" i="1"/>
  <c r="E59" i="1"/>
  <c r="E60" i="1"/>
  <c r="E61" i="1"/>
  <c r="N53" i="1"/>
  <c r="K53" i="1"/>
  <c r="H53" i="1"/>
  <c r="E53" i="1"/>
  <c r="N45" i="1"/>
  <c r="N46" i="1"/>
  <c r="N47" i="1"/>
  <c r="N48" i="1"/>
  <c r="N49" i="1"/>
  <c r="N50" i="1"/>
  <c r="N51" i="1"/>
  <c r="N52" i="1"/>
  <c r="K45" i="1"/>
  <c r="K46" i="1"/>
  <c r="K47" i="1"/>
  <c r="K48" i="1"/>
  <c r="K49" i="1"/>
  <c r="K50" i="1"/>
  <c r="K51" i="1"/>
  <c r="K52" i="1"/>
  <c r="H45" i="1"/>
  <c r="H46" i="1"/>
  <c r="H47" i="1"/>
  <c r="H48" i="1"/>
  <c r="H49" i="1"/>
  <c r="H50" i="1"/>
  <c r="H51" i="1"/>
  <c r="H52" i="1"/>
  <c r="E45" i="1"/>
  <c r="E46" i="1"/>
  <c r="E47" i="1"/>
  <c r="E48" i="1"/>
  <c r="E49" i="1"/>
  <c r="E50" i="1"/>
  <c r="E51" i="1"/>
  <c r="E52" i="1"/>
  <c r="N44" i="1"/>
  <c r="K44" i="1"/>
  <c r="H44" i="1"/>
  <c r="E44" i="1"/>
  <c r="N36" i="1"/>
  <c r="N37" i="1"/>
  <c r="N38" i="1"/>
  <c r="N39" i="1"/>
  <c r="N40" i="1"/>
  <c r="N41" i="1"/>
  <c r="N42" i="1"/>
  <c r="N43" i="1"/>
  <c r="K36" i="1"/>
  <c r="K37" i="1"/>
  <c r="K38" i="1"/>
  <c r="K39" i="1"/>
  <c r="K40" i="1"/>
  <c r="K41" i="1"/>
  <c r="K42" i="1"/>
  <c r="K43" i="1"/>
  <c r="H36" i="1"/>
  <c r="H37" i="1"/>
  <c r="H38" i="1"/>
  <c r="H39" i="1"/>
  <c r="H40" i="1"/>
  <c r="H41" i="1"/>
  <c r="H42" i="1"/>
  <c r="H43" i="1"/>
  <c r="N35" i="1"/>
  <c r="K35" i="1"/>
  <c r="H35" i="1"/>
  <c r="E36" i="1"/>
  <c r="E37" i="1"/>
  <c r="E38" i="1"/>
  <c r="E39" i="1"/>
  <c r="E40" i="1"/>
  <c r="E41" i="1"/>
  <c r="E42" i="1"/>
  <c r="E43" i="1"/>
  <c r="E35" i="1"/>
  <c r="N27" i="1"/>
  <c r="N28" i="1"/>
  <c r="N29" i="1"/>
  <c r="N30" i="1"/>
  <c r="N31" i="1"/>
  <c r="N32" i="1"/>
  <c r="N34" i="1"/>
  <c r="K27" i="1"/>
  <c r="K28" i="1"/>
  <c r="K29" i="1"/>
  <c r="K30" i="1"/>
  <c r="K31" i="1"/>
  <c r="K32" i="1"/>
  <c r="K34" i="1"/>
  <c r="H27" i="1"/>
  <c r="H28" i="1"/>
  <c r="H29" i="1"/>
  <c r="H30" i="1"/>
  <c r="H31" i="1"/>
  <c r="H32" i="1"/>
  <c r="H34" i="1"/>
  <c r="E27" i="1"/>
  <c r="E28" i="1"/>
  <c r="E29" i="1"/>
  <c r="E30" i="1"/>
  <c r="E31" i="1"/>
  <c r="E32" i="1"/>
  <c r="E33" i="1"/>
  <c r="E34" i="1"/>
  <c r="N26" i="1"/>
  <c r="K26" i="1"/>
  <c r="H26" i="1"/>
  <c r="E26" i="1"/>
  <c r="N18" i="1"/>
  <c r="N19" i="1"/>
  <c r="N20" i="1"/>
  <c r="N21" i="1"/>
  <c r="N22" i="1"/>
  <c r="N23" i="1"/>
  <c r="N24" i="1"/>
  <c r="N25" i="1"/>
  <c r="K18" i="1"/>
  <c r="K19" i="1"/>
  <c r="K20" i="1"/>
  <c r="K21" i="1"/>
  <c r="K22" i="1"/>
  <c r="K23" i="1"/>
  <c r="K24" i="1"/>
  <c r="K25" i="1"/>
  <c r="H18" i="1"/>
  <c r="H19" i="1"/>
  <c r="H20" i="1"/>
  <c r="H21" i="1"/>
  <c r="H22" i="1"/>
  <c r="H23" i="1"/>
  <c r="H24" i="1"/>
  <c r="H25" i="1"/>
  <c r="E18" i="1"/>
  <c r="E19" i="1"/>
  <c r="E20" i="1"/>
  <c r="E21" i="1"/>
  <c r="E22" i="1"/>
  <c r="E23" i="1"/>
  <c r="E24" i="1"/>
  <c r="E25" i="1"/>
  <c r="N17" i="1"/>
  <c r="K17" i="1"/>
  <c r="H17" i="1"/>
  <c r="E17" i="1"/>
  <c r="E3" i="1"/>
  <c r="E4" i="1"/>
  <c r="E5" i="1"/>
  <c r="E6" i="1"/>
  <c r="E7" i="1"/>
  <c r="E8" i="1"/>
  <c r="E9" i="1"/>
  <c r="E10" i="1"/>
  <c r="E2" i="1"/>
  <c r="N3" i="1"/>
  <c r="N4" i="1"/>
  <c r="N5" i="1"/>
  <c r="N6" i="1"/>
  <c r="N7" i="1"/>
  <c r="N8" i="1"/>
  <c r="N9" i="1"/>
  <c r="N10" i="1"/>
  <c r="K3" i="1"/>
  <c r="K4" i="1"/>
  <c r="K5" i="1"/>
  <c r="K6" i="1"/>
  <c r="K7" i="1"/>
  <c r="K8" i="1"/>
  <c r="K9" i="1"/>
  <c r="K10" i="1"/>
  <c r="H3" i="1"/>
  <c r="H4" i="1"/>
  <c r="H5" i="1"/>
  <c r="H6" i="1"/>
  <c r="H7" i="1"/>
  <c r="H8" i="1"/>
  <c r="H9" i="1"/>
  <c r="H10" i="1"/>
  <c r="N2" i="1"/>
  <c r="K2" i="1"/>
  <c r="H2" i="1"/>
</calcChain>
</file>

<file path=xl/sharedStrings.xml><?xml version="1.0" encoding="utf-8"?>
<sst xmlns="http://schemas.openxmlformats.org/spreadsheetml/2006/main" count="194" uniqueCount="34">
  <si>
    <t>EEOC_DESCR</t>
  </si>
  <si>
    <t>Racegender</t>
  </si>
  <si>
    <t>Administrative Support</t>
  </si>
  <si>
    <t>No EEO-4 Reporting</t>
  </si>
  <si>
    <t>Officials and Administrators</t>
  </si>
  <si>
    <t>Paraprofessionals</t>
  </si>
  <si>
    <t>Professionals</t>
  </si>
  <si>
    <t>Protective Service</t>
  </si>
  <si>
    <t>Service Maintenance</t>
  </si>
  <si>
    <t>Skilled Craft</t>
  </si>
  <si>
    <t>Technicians</t>
  </si>
  <si>
    <t>White Male</t>
  </si>
  <si>
    <t>White Female</t>
  </si>
  <si>
    <t>Black Male</t>
  </si>
  <si>
    <t>Black Female</t>
  </si>
  <si>
    <t>Hispanic Male</t>
  </si>
  <si>
    <t>Hispanic Female</t>
  </si>
  <si>
    <t>Asian Male</t>
  </si>
  <si>
    <t>Asian Female</t>
  </si>
  <si>
    <t>New Hire 5 Yrs</t>
  </si>
  <si>
    <t>New Hire 3 Yrs</t>
  </si>
  <si>
    <t>Current Annual Salary (all)</t>
  </si>
  <si>
    <t>Current Annual Salary (Hired Last  5-Years)</t>
  </si>
  <si>
    <t>Current Annual Salary (Hired Last  3-Years)</t>
  </si>
  <si>
    <t>Current Annual Salary (Hired Last  1-Year)</t>
  </si>
  <si>
    <t>New Hire Last Year</t>
  </si>
  <si>
    <t>All Current Employees</t>
  </si>
  <si>
    <t>Salary as a Percent of White Male Salary</t>
  </si>
  <si>
    <t>Officials &amp; Administrators</t>
  </si>
  <si>
    <t>Hispanic</t>
  </si>
  <si>
    <t>Asian</t>
  </si>
  <si>
    <t>Black Salary</t>
  </si>
  <si>
    <t>Full Executive Branch</t>
  </si>
  <si>
    <t>New Hires Executive Branch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</si>
</sst>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165" fontId="0" fillId="0" borderId="0" xfId="1" applyNumberFormat="1" applyFont="1" applyAlignment="1">
      <alignment horizontal="center"/>
    </xf>
    <xf numFmtId="164" fontId="0" fillId="0" borderId="0" xfId="2" applyNumberFormat="1" applyFont="1" applyAlignment="1">
      <alignment horizontal="center" wrapText="1"/>
    </xf>
    <xf numFmtId="164" fontId="0" fillId="0" borderId="0" xfId="2" applyNumberFormat="1" applyFont="1" applyAlignment="1">
      <alignment horizontal="center"/>
    </xf>
    <xf numFmtId="165" fontId="0" fillId="0" borderId="0" xfId="1" applyNumberFormat="1" applyFont="1" applyAlignment="1">
      <alignment horizontal="center" wrapText="1"/>
    </xf>
    <xf numFmtId="9" fontId="0" fillId="0" borderId="0" xfId="3" applyFont="1" applyAlignment="1">
      <alignment horizontal="center" wrapText="1"/>
    </xf>
    <xf numFmtId="9" fontId="0" fillId="0" borderId="0" xfId="3" applyFont="1"/>
    <xf numFmtId="9" fontId="0" fillId="0" borderId="0" xfId="3" applyFont="1" applyAlignment="1">
      <alignment horizontal="center"/>
    </xf>
    <xf numFmtId="9" fontId="0" fillId="0" borderId="0" xfId="0" applyNumberFormat="1"/>
    <xf numFmtId="0" fontId="0" fillId="0" borderId="0" xfId="0" applyAlignment="1">
      <alignment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0"/>
  <sheetViews>
    <sheetView tabSelected="1" zoomScale="110" zoomScaleNormal="110" workbookViewId="0">
      <pane ySplit="1" topLeftCell="A2" activePane="bottomLeft" state="frozen"/>
      <selection pane="bottomLeft" activeCell="A3" sqref="A3"/>
    </sheetView>
  </sheetViews>
  <sheetFormatPr defaultColWidth="8.81640625" defaultRowHeight="14.5" x14ac:dyDescent="0.35"/>
  <cols>
    <col min="1" max="1" width="21.81640625" customWidth="1"/>
    <col min="2" max="2" width="11.6328125" customWidth="1"/>
    <col min="3" max="3" width="10.36328125" style="3" customWidth="1"/>
    <col min="4" max="4" width="8.81640625" style="1" customWidth="1"/>
    <col min="5" max="5" width="12.453125" style="7" customWidth="1"/>
    <col min="6" max="6" width="11" style="3" customWidth="1"/>
    <col min="7" max="7" width="7.6328125" style="1" customWidth="1"/>
    <col min="8" max="8" width="12.36328125" style="7" customWidth="1"/>
    <col min="9" max="9" width="14" style="3" customWidth="1"/>
    <col min="10" max="10" width="8" style="1" customWidth="1"/>
    <col min="11" max="11" width="17" style="7" customWidth="1"/>
    <col min="12" max="12" width="12.453125" style="3" customWidth="1"/>
    <col min="13" max="13" width="8.81640625" style="1"/>
    <col min="14" max="14" width="13.453125" style="6" customWidth="1"/>
  </cols>
  <sheetData>
    <row r="1" spans="1:14" ht="57" customHeight="1" x14ac:dyDescent="0.35">
      <c r="A1" t="s">
        <v>0</v>
      </c>
      <c r="B1" t="s">
        <v>1</v>
      </c>
      <c r="C1" s="2" t="s">
        <v>21</v>
      </c>
      <c r="D1" s="4" t="s">
        <v>26</v>
      </c>
      <c r="E1" s="5" t="s">
        <v>27</v>
      </c>
      <c r="F1" s="2" t="s">
        <v>22</v>
      </c>
      <c r="G1" s="4" t="s">
        <v>19</v>
      </c>
      <c r="H1" s="5" t="s">
        <v>27</v>
      </c>
      <c r="I1" s="2" t="s">
        <v>23</v>
      </c>
      <c r="J1" s="4" t="s">
        <v>20</v>
      </c>
      <c r="K1" s="5" t="s">
        <v>27</v>
      </c>
      <c r="L1" s="2" t="s">
        <v>24</v>
      </c>
      <c r="M1" s="4" t="s">
        <v>25</v>
      </c>
      <c r="N1" s="5" t="s">
        <v>27</v>
      </c>
    </row>
    <row r="2" spans="1:14" x14ac:dyDescent="0.35">
      <c r="A2" t="s">
        <v>2</v>
      </c>
      <c r="C2" s="3">
        <v>49728.669300000023</v>
      </c>
      <c r="D2" s="1">
        <v>60</v>
      </c>
      <c r="E2" s="7">
        <f>C2/59081</f>
        <v>0.84170324300536592</v>
      </c>
      <c r="F2" s="3">
        <v>48057.15</v>
      </c>
      <c r="G2" s="1">
        <v>34</v>
      </c>
      <c r="H2" s="7">
        <f>F2/47521</f>
        <v>1.0112823804212874</v>
      </c>
      <c r="I2" s="3">
        <v>46957.16</v>
      </c>
      <c r="J2" s="1">
        <v>30</v>
      </c>
      <c r="K2" s="7">
        <f>I2/47769</f>
        <v>0.98300487764031075</v>
      </c>
      <c r="L2" s="3">
        <v>40179.83</v>
      </c>
      <c r="M2" s="1">
        <v>11</v>
      </c>
      <c r="N2" s="6">
        <f>L2/46298</f>
        <v>0.86785239103201006</v>
      </c>
    </row>
    <row r="3" spans="1:14" x14ac:dyDescent="0.35">
      <c r="A3" t="s">
        <v>2</v>
      </c>
      <c r="B3" t="s">
        <v>11</v>
      </c>
      <c r="C3" s="3">
        <v>59080.776506756745</v>
      </c>
      <c r="D3" s="1">
        <v>148</v>
      </c>
      <c r="E3" s="7">
        <f t="shared" ref="E3:E10" si="0">C3/59081</f>
        <v>0.99999621717230147</v>
      </c>
      <c r="F3" s="3">
        <v>47521.08</v>
      </c>
      <c r="G3" s="1">
        <v>22</v>
      </c>
      <c r="H3" s="7">
        <f t="shared" ref="H3:H10" si="1">F3/47521</f>
        <v>1.0000016834662571</v>
      </c>
      <c r="I3" s="3">
        <v>47768.63</v>
      </c>
      <c r="J3" s="1">
        <v>18</v>
      </c>
      <c r="K3" s="7">
        <f t="shared" ref="K3:K10" si="2">I3/47769</f>
        <v>0.99999225439092287</v>
      </c>
      <c r="L3" s="3">
        <v>46297.83</v>
      </c>
      <c r="M3" s="1">
        <v>6</v>
      </c>
      <c r="N3" s="6">
        <f t="shared" ref="N3:N10" si="3">L3/46298</f>
        <v>0.99999632813512462</v>
      </c>
    </row>
    <row r="4" spans="1:14" x14ac:dyDescent="0.35">
      <c r="A4" t="s">
        <v>2</v>
      </c>
      <c r="B4" t="s">
        <v>12</v>
      </c>
      <c r="C4" s="3">
        <v>61468.342243441512</v>
      </c>
      <c r="D4" s="1">
        <v>953</v>
      </c>
      <c r="E4" s="7">
        <f t="shared" si="0"/>
        <v>1.0404079525302807</v>
      </c>
      <c r="F4" s="3">
        <v>50062.7</v>
      </c>
      <c r="G4" s="1">
        <v>137</v>
      </c>
      <c r="H4" s="7">
        <f t="shared" si="1"/>
        <v>1.0534858273184486</v>
      </c>
      <c r="I4" s="3">
        <v>49412.11</v>
      </c>
      <c r="J4" s="1">
        <v>112</v>
      </c>
      <c r="K4" s="7">
        <f t="shared" si="2"/>
        <v>1.0343969938663149</v>
      </c>
      <c r="L4" s="3">
        <v>48229.49</v>
      </c>
      <c r="M4" s="1">
        <v>33</v>
      </c>
      <c r="N4" s="6">
        <f t="shared" si="3"/>
        <v>1.0417186487537258</v>
      </c>
    </row>
    <row r="5" spans="1:14" x14ac:dyDescent="0.35">
      <c r="A5" t="s">
        <v>2</v>
      </c>
      <c r="B5" t="s">
        <v>13</v>
      </c>
      <c r="C5" s="3">
        <v>54893.398500000003</v>
      </c>
      <c r="D5" s="1">
        <v>58</v>
      </c>
      <c r="E5" s="7">
        <f t="shared" si="0"/>
        <v>0.92912101183121487</v>
      </c>
      <c r="F5" s="3">
        <v>49199.48</v>
      </c>
      <c r="G5" s="1">
        <v>12</v>
      </c>
      <c r="H5" s="7">
        <f t="shared" si="1"/>
        <v>1.0353208055386041</v>
      </c>
      <c r="I5" s="3">
        <v>48728.37</v>
      </c>
      <c r="J5" s="1">
        <v>8</v>
      </c>
      <c r="K5" s="7">
        <f t="shared" si="2"/>
        <v>1.0200835269735604</v>
      </c>
      <c r="L5" s="3">
        <v>63767.519999999997</v>
      </c>
      <c r="M5" s="1">
        <v>1</v>
      </c>
      <c r="N5" s="6">
        <f t="shared" si="3"/>
        <v>1.3773277463389346</v>
      </c>
    </row>
    <row r="6" spans="1:14" x14ac:dyDescent="0.35">
      <c r="A6" t="s">
        <v>2</v>
      </c>
      <c r="B6" t="s">
        <v>14</v>
      </c>
      <c r="C6" s="3">
        <v>60032.432412370981</v>
      </c>
      <c r="D6" s="1">
        <v>485</v>
      </c>
      <c r="E6" s="7">
        <f t="shared" si="0"/>
        <v>1.016103864395846</v>
      </c>
      <c r="F6" s="3">
        <v>48568.04</v>
      </c>
      <c r="G6" s="1">
        <v>67</v>
      </c>
      <c r="H6" s="7">
        <f t="shared" si="1"/>
        <v>1.0220332063719197</v>
      </c>
      <c r="I6" s="3">
        <v>47619.33</v>
      </c>
      <c r="J6" s="1">
        <v>54</v>
      </c>
      <c r="K6" s="7">
        <f t="shared" si="2"/>
        <v>0.99686679645795395</v>
      </c>
      <c r="L6" s="3">
        <v>43592.78</v>
      </c>
      <c r="M6" s="1">
        <v>14</v>
      </c>
      <c r="N6" s="6">
        <f t="shared" si="3"/>
        <v>0.9415693982461445</v>
      </c>
    </row>
    <row r="7" spans="1:14" x14ac:dyDescent="0.35">
      <c r="A7" t="s">
        <v>2</v>
      </c>
      <c r="B7" t="s">
        <v>15</v>
      </c>
      <c r="C7" s="3">
        <v>55696.079942307697</v>
      </c>
      <c r="D7" s="1">
        <v>52</v>
      </c>
      <c r="E7" s="7">
        <f t="shared" si="0"/>
        <v>0.94270712991160777</v>
      </c>
      <c r="F7" s="3">
        <v>49040.61</v>
      </c>
      <c r="G7" s="1">
        <v>14</v>
      </c>
      <c r="H7" s="7">
        <f t="shared" si="1"/>
        <v>1.031977651985438</v>
      </c>
      <c r="I7" s="3">
        <v>49040.61</v>
      </c>
      <c r="J7" s="1">
        <v>14</v>
      </c>
      <c r="K7" s="7">
        <f t="shared" si="2"/>
        <v>1.0266199836714187</v>
      </c>
      <c r="L7" s="3">
        <v>41855.089999999997</v>
      </c>
      <c r="M7" s="1">
        <v>3</v>
      </c>
      <c r="N7" s="6">
        <f t="shared" si="3"/>
        <v>0.90403667545034339</v>
      </c>
    </row>
    <row r="8" spans="1:14" x14ac:dyDescent="0.35">
      <c r="A8" t="s">
        <v>2</v>
      </c>
      <c r="B8" t="s">
        <v>16</v>
      </c>
      <c r="C8" s="3">
        <v>59763.890521172558</v>
      </c>
      <c r="D8" s="1">
        <v>307</v>
      </c>
      <c r="E8" s="7">
        <f t="shared" si="0"/>
        <v>1.0115585470992798</v>
      </c>
      <c r="F8" s="3">
        <v>50815.27</v>
      </c>
      <c r="G8" s="1">
        <v>44</v>
      </c>
      <c r="H8" s="7">
        <f t="shared" si="1"/>
        <v>1.0693224048315482</v>
      </c>
      <c r="I8" s="3">
        <v>50661.91</v>
      </c>
      <c r="J8" s="1">
        <v>37</v>
      </c>
      <c r="K8" s="7">
        <f t="shared" si="2"/>
        <v>1.0605604052837616</v>
      </c>
      <c r="L8" s="3">
        <v>49248.85</v>
      </c>
      <c r="M8" s="1">
        <v>12</v>
      </c>
      <c r="N8" s="6">
        <f t="shared" si="3"/>
        <v>1.0637360145146659</v>
      </c>
    </row>
    <row r="9" spans="1:14" x14ac:dyDescent="0.35">
      <c r="A9" t="s">
        <v>2</v>
      </c>
      <c r="B9" t="s">
        <v>17</v>
      </c>
      <c r="C9" s="3">
        <v>59606.840700000001</v>
      </c>
      <c r="D9" s="1">
        <v>10</v>
      </c>
      <c r="E9" s="7">
        <f t="shared" si="0"/>
        <v>1.0089003351331223</v>
      </c>
      <c r="F9" s="3">
        <v>49827.51</v>
      </c>
      <c r="G9" s="1">
        <v>3</v>
      </c>
      <c r="H9" s="7">
        <f t="shared" si="1"/>
        <v>1.0485366469560826</v>
      </c>
      <c r="I9" s="3">
        <v>47965.14</v>
      </c>
      <c r="J9" s="1">
        <v>2</v>
      </c>
      <c r="K9" s="7">
        <f t="shared" si="2"/>
        <v>1.0041060101739623</v>
      </c>
      <c r="L9" s="3">
        <v>47965.14</v>
      </c>
      <c r="M9" s="1">
        <v>2</v>
      </c>
      <c r="N9" s="6">
        <f t="shared" si="3"/>
        <v>1.0360088988725216</v>
      </c>
    </row>
    <row r="10" spans="1:14" x14ac:dyDescent="0.35">
      <c r="A10" t="s">
        <v>2</v>
      </c>
      <c r="B10" t="s">
        <v>18</v>
      </c>
      <c r="C10" s="3">
        <v>57835.838250000015</v>
      </c>
      <c r="D10" s="1">
        <v>28</v>
      </c>
      <c r="E10" s="7">
        <f t="shared" si="0"/>
        <v>0.97892449772346468</v>
      </c>
      <c r="F10" s="3">
        <v>48364.78</v>
      </c>
      <c r="G10" s="1">
        <v>6</v>
      </c>
      <c r="H10" s="7">
        <f t="shared" si="1"/>
        <v>1.017755939479388</v>
      </c>
      <c r="I10" s="3">
        <v>46394.52</v>
      </c>
      <c r="J10" s="1">
        <v>5</v>
      </c>
      <c r="K10" s="7">
        <f t="shared" si="2"/>
        <v>0.97122652766438478</v>
      </c>
      <c r="L10" s="3">
        <v>48559.18</v>
      </c>
      <c r="M10" s="1">
        <v>2</v>
      </c>
      <c r="N10" s="6">
        <f t="shared" si="3"/>
        <v>1.0488396906993822</v>
      </c>
    </row>
    <row r="11" spans="1:14" hidden="1" x14ac:dyDescent="0.35">
      <c r="A11" t="s">
        <v>3</v>
      </c>
      <c r="C11" s="3">
        <v>90621.81</v>
      </c>
      <c r="D11" s="1">
        <v>22</v>
      </c>
    </row>
    <row r="12" spans="1:14" hidden="1" x14ac:dyDescent="0.35">
      <c r="A12" t="s">
        <v>3</v>
      </c>
      <c r="B12" t="s">
        <v>11</v>
      </c>
      <c r="C12" s="3">
        <v>55370.823750000003</v>
      </c>
      <c r="D12" s="1">
        <v>4</v>
      </c>
    </row>
    <row r="13" spans="1:14" hidden="1" x14ac:dyDescent="0.35">
      <c r="A13" t="s">
        <v>3</v>
      </c>
      <c r="B13" t="s">
        <v>12</v>
      </c>
      <c r="C13" s="3">
        <v>45670.040999999997</v>
      </c>
      <c r="D13" s="1">
        <v>2</v>
      </c>
    </row>
    <row r="14" spans="1:14" hidden="1" x14ac:dyDescent="0.35">
      <c r="A14" t="s">
        <v>3</v>
      </c>
      <c r="B14" t="s">
        <v>13</v>
      </c>
      <c r="C14" s="3">
        <v>57632.192999999999</v>
      </c>
      <c r="D14" s="1">
        <v>2</v>
      </c>
    </row>
    <row r="15" spans="1:14" hidden="1" x14ac:dyDescent="0.35">
      <c r="A15" t="s">
        <v>3</v>
      </c>
      <c r="B15" t="s">
        <v>14</v>
      </c>
      <c r="C15" s="3">
        <v>72450.206999999995</v>
      </c>
      <c r="D15" s="1">
        <v>1</v>
      </c>
    </row>
    <row r="16" spans="1:14" hidden="1" x14ac:dyDescent="0.35">
      <c r="A16" t="s">
        <v>3</v>
      </c>
      <c r="B16" t="s">
        <v>15</v>
      </c>
      <c r="C16" s="3">
        <v>55825.029000000002</v>
      </c>
      <c r="D16" s="1">
        <v>1</v>
      </c>
    </row>
    <row r="17" spans="1:14" x14ac:dyDescent="0.35">
      <c r="A17" t="s">
        <v>4</v>
      </c>
      <c r="C17" s="3">
        <v>123330.34685365856</v>
      </c>
      <c r="D17" s="1">
        <v>41</v>
      </c>
      <c r="E17" s="7">
        <f>C17/130744</f>
        <v>0.94329641783683038</v>
      </c>
      <c r="F17" s="3">
        <v>123938.22</v>
      </c>
      <c r="G17" s="1">
        <v>22</v>
      </c>
      <c r="H17" s="7">
        <f>F17/126194</f>
        <v>0.982124506711888</v>
      </c>
      <c r="I17" s="3">
        <v>124778.48</v>
      </c>
      <c r="J17" s="1">
        <v>20</v>
      </c>
      <c r="K17" s="7">
        <f>I17/122800</f>
        <v>1.0161114006514658</v>
      </c>
      <c r="L17" s="3">
        <v>102007.94</v>
      </c>
      <c r="M17" s="1">
        <v>6</v>
      </c>
      <c r="N17" s="6">
        <f>L17/125596</f>
        <v>0.81219099334373712</v>
      </c>
    </row>
    <row r="18" spans="1:14" x14ac:dyDescent="0.35">
      <c r="A18" t="s">
        <v>4</v>
      </c>
      <c r="B18" t="s">
        <v>11</v>
      </c>
      <c r="C18" s="3">
        <v>130744.16440557943</v>
      </c>
      <c r="D18" s="1">
        <v>466</v>
      </c>
      <c r="E18" s="7">
        <f t="shared" ref="E18:E25" si="4">C18/130744</f>
        <v>1.0000012574617529</v>
      </c>
      <c r="F18" s="3">
        <v>126194.2</v>
      </c>
      <c r="G18" s="1">
        <v>69</v>
      </c>
      <c r="H18" s="7">
        <f t="shared" ref="H18:H25" si="5">F18/126194</f>
        <v>1.0000015848614039</v>
      </c>
      <c r="I18" s="3">
        <v>122800.13</v>
      </c>
      <c r="J18" s="1">
        <v>57</v>
      </c>
      <c r="K18" s="7">
        <f t="shared" ref="K18:K25" si="6">I18/122800</f>
        <v>1.0000010586319219</v>
      </c>
      <c r="L18" s="3">
        <v>125596.35</v>
      </c>
      <c r="M18" s="1">
        <v>12</v>
      </c>
      <c r="N18" s="6">
        <f t="shared" ref="N18:N25" si="7">L18/125596</f>
        <v>1.0000027867129526</v>
      </c>
    </row>
    <row r="19" spans="1:14" x14ac:dyDescent="0.35">
      <c r="A19" t="s">
        <v>4</v>
      </c>
      <c r="B19" t="s">
        <v>12</v>
      </c>
      <c r="C19" s="3">
        <v>119477.08948988756</v>
      </c>
      <c r="D19" s="1">
        <v>445</v>
      </c>
      <c r="E19" s="7">
        <f t="shared" si="4"/>
        <v>0.91382464579550537</v>
      </c>
      <c r="F19" s="3">
        <v>112776.18</v>
      </c>
      <c r="G19" s="1">
        <v>58</v>
      </c>
      <c r="H19" s="7">
        <f t="shared" si="5"/>
        <v>0.89367307478960956</v>
      </c>
      <c r="I19" s="3">
        <v>114662.11</v>
      </c>
      <c r="J19" s="1">
        <v>50</v>
      </c>
      <c r="K19" s="7">
        <f t="shared" si="6"/>
        <v>0.93373053745928336</v>
      </c>
      <c r="L19" s="3">
        <v>109059.87</v>
      </c>
      <c r="M19" s="1">
        <v>11</v>
      </c>
      <c r="N19" s="6">
        <f t="shared" si="7"/>
        <v>0.86833872097837506</v>
      </c>
    </row>
    <row r="20" spans="1:14" x14ac:dyDescent="0.35">
      <c r="A20" t="s">
        <v>4</v>
      </c>
      <c r="B20" t="s">
        <v>13</v>
      </c>
      <c r="C20" s="3">
        <v>130831.79400000001</v>
      </c>
      <c r="D20" s="1">
        <v>52</v>
      </c>
      <c r="E20" s="7">
        <f t="shared" si="4"/>
        <v>1.0006714954414735</v>
      </c>
      <c r="F20" s="3">
        <v>163601.24</v>
      </c>
      <c r="G20" s="1">
        <v>10</v>
      </c>
      <c r="H20" s="7">
        <f t="shared" si="5"/>
        <v>1.2964264545065534</v>
      </c>
      <c r="I20" s="3">
        <v>168015.15</v>
      </c>
      <c r="J20" s="1">
        <v>8</v>
      </c>
      <c r="K20" s="7">
        <f t="shared" si="6"/>
        <v>1.3682015472312703</v>
      </c>
      <c r="L20" s="3">
        <v>135000.16</v>
      </c>
      <c r="M20" s="1">
        <v>1</v>
      </c>
      <c r="N20" s="6">
        <f t="shared" si="7"/>
        <v>1.0748762699449028</v>
      </c>
    </row>
    <row r="21" spans="1:14" x14ac:dyDescent="0.35">
      <c r="A21" t="s">
        <v>4</v>
      </c>
      <c r="B21" t="s">
        <v>14</v>
      </c>
      <c r="C21" s="3">
        <v>124903.51832673258</v>
      </c>
      <c r="D21" s="1">
        <v>101</v>
      </c>
      <c r="E21" s="7">
        <f t="shared" si="4"/>
        <v>0.95532887418720991</v>
      </c>
      <c r="F21" s="3">
        <v>131563.9</v>
      </c>
      <c r="G21" s="1">
        <v>20</v>
      </c>
      <c r="H21" s="7">
        <f t="shared" si="5"/>
        <v>1.0425527362632137</v>
      </c>
      <c r="I21" s="3">
        <v>127410.88</v>
      </c>
      <c r="J21" s="1">
        <v>18</v>
      </c>
      <c r="K21" s="7">
        <f t="shared" si="6"/>
        <v>1.0375478827361564</v>
      </c>
      <c r="L21" s="3">
        <v>104834.27</v>
      </c>
      <c r="M21" s="1">
        <v>7</v>
      </c>
      <c r="N21" s="6">
        <f t="shared" si="7"/>
        <v>0.83469433739928023</v>
      </c>
    </row>
    <row r="22" spans="1:14" x14ac:dyDescent="0.35">
      <c r="A22" t="s">
        <v>4</v>
      </c>
      <c r="B22" t="s">
        <v>15</v>
      </c>
      <c r="C22" s="3">
        <v>123816.77669565218</v>
      </c>
      <c r="D22" s="1">
        <v>46</v>
      </c>
      <c r="E22" s="7">
        <f t="shared" si="4"/>
        <v>0.94701689328498573</v>
      </c>
      <c r="F22" s="3">
        <v>101274.82</v>
      </c>
      <c r="G22" s="1">
        <v>7</v>
      </c>
      <c r="H22" s="7">
        <f t="shared" si="5"/>
        <v>0.80253276700952503</v>
      </c>
      <c r="I22" s="3">
        <v>95696.49</v>
      </c>
      <c r="J22" s="1">
        <v>5</v>
      </c>
      <c r="K22" s="7">
        <f t="shared" si="6"/>
        <v>0.77928737785016289</v>
      </c>
      <c r="L22" s="3">
        <v>90000.11</v>
      </c>
      <c r="M22" s="1">
        <v>1</v>
      </c>
      <c r="N22" s="6">
        <f t="shared" si="7"/>
        <v>0.71658420650339183</v>
      </c>
    </row>
    <row r="23" spans="1:14" x14ac:dyDescent="0.35">
      <c r="A23" t="s">
        <v>4</v>
      </c>
      <c r="B23" t="s">
        <v>16</v>
      </c>
      <c r="C23" s="3">
        <v>115663.1012</v>
      </c>
      <c r="D23" s="1">
        <v>45</v>
      </c>
      <c r="E23" s="7">
        <f t="shared" si="4"/>
        <v>0.88465322462216245</v>
      </c>
      <c r="F23" s="3">
        <v>92568.09</v>
      </c>
      <c r="G23" s="1">
        <v>3</v>
      </c>
      <c r="H23" s="7">
        <f t="shared" si="5"/>
        <v>0.73353796535492966</v>
      </c>
      <c r="I23" s="3">
        <v>92568.09</v>
      </c>
      <c r="J23" s="1">
        <v>3</v>
      </c>
      <c r="K23" s="7">
        <f t="shared" si="6"/>
        <v>0.7538118078175895</v>
      </c>
      <c r="L23" s="3">
        <v>98000.02</v>
      </c>
      <c r="M23" s="1">
        <v>1</v>
      </c>
      <c r="N23" s="6">
        <f t="shared" si="7"/>
        <v>0.78027978598044523</v>
      </c>
    </row>
    <row r="24" spans="1:14" x14ac:dyDescent="0.35">
      <c r="A24" t="s">
        <v>4</v>
      </c>
      <c r="B24" t="s">
        <v>17</v>
      </c>
      <c r="C24" s="3">
        <v>128519.42400000001</v>
      </c>
      <c r="D24" s="1">
        <v>18</v>
      </c>
      <c r="E24" s="7">
        <f t="shared" si="4"/>
        <v>0.98298525362540545</v>
      </c>
      <c r="F24" s="3">
        <v>124177.49</v>
      </c>
      <c r="G24" s="1">
        <v>8</v>
      </c>
      <c r="H24" s="7">
        <f t="shared" si="5"/>
        <v>0.9840205556524082</v>
      </c>
      <c r="I24" s="3">
        <v>112856.12</v>
      </c>
      <c r="J24" s="1">
        <v>5</v>
      </c>
      <c r="K24" s="7">
        <f t="shared" si="6"/>
        <v>0.91902377850162864</v>
      </c>
      <c r="L24" s="3">
        <v>114999.99</v>
      </c>
      <c r="M24" s="1">
        <v>1</v>
      </c>
      <c r="N24" s="6">
        <f t="shared" si="7"/>
        <v>0.9156341762476512</v>
      </c>
    </row>
    <row r="25" spans="1:14" x14ac:dyDescent="0.35">
      <c r="A25" t="s">
        <v>4</v>
      </c>
      <c r="B25" t="s">
        <v>18</v>
      </c>
      <c r="C25" s="3">
        <v>120135.73745454545</v>
      </c>
      <c r="D25" s="1">
        <v>11</v>
      </c>
      <c r="E25" s="7">
        <f t="shared" si="4"/>
        <v>0.91886233750340707</v>
      </c>
      <c r="F25" s="3">
        <v>102172.89</v>
      </c>
      <c r="G25" s="1">
        <v>4</v>
      </c>
      <c r="H25" s="7">
        <f t="shared" si="5"/>
        <v>0.8096493494143937</v>
      </c>
      <c r="I25" s="3">
        <v>102541.77</v>
      </c>
      <c r="J25" s="1">
        <v>3</v>
      </c>
      <c r="K25" s="7">
        <f t="shared" si="6"/>
        <v>0.8350307003257329</v>
      </c>
      <c r="L25" s="3">
        <v>93442.18</v>
      </c>
      <c r="M25" s="1">
        <v>1</v>
      </c>
      <c r="N25" s="6">
        <f t="shared" si="7"/>
        <v>0.7439900952259626</v>
      </c>
    </row>
    <row r="26" spans="1:14" x14ac:dyDescent="0.35">
      <c r="A26" t="s">
        <v>5</v>
      </c>
      <c r="C26" s="3">
        <v>48018.872612903215</v>
      </c>
      <c r="D26" s="1">
        <v>93</v>
      </c>
      <c r="E26" s="7">
        <f>C26/62318</f>
        <v>0.7705457911502811</v>
      </c>
      <c r="F26" s="3">
        <v>45824.32</v>
      </c>
      <c r="G26" s="1">
        <v>75</v>
      </c>
      <c r="H26" s="7">
        <f>F26/46283</f>
        <v>0.99008966575200397</v>
      </c>
      <c r="I26" s="3">
        <v>45404.47</v>
      </c>
      <c r="J26" s="1">
        <v>72</v>
      </c>
      <c r="K26" s="7">
        <f>I26/46120</f>
        <v>0.98448547267996533</v>
      </c>
      <c r="L26" s="3">
        <v>43369.53</v>
      </c>
      <c r="M26" s="1">
        <v>59</v>
      </c>
      <c r="N26" s="6">
        <f>L26/43709</f>
        <v>0.99223340730741949</v>
      </c>
    </row>
    <row r="27" spans="1:14" x14ac:dyDescent="0.35">
      <c r="A27" t="s">
        <v>5</v>
      </c>
      <c r="B27" t="s">
        <v>11</v>
      </c>
      <c r="C27" s="3">
        <v>62317.568668769687</v>
      </c>
      <c r="D27" s="1">
        <v>317</v>
      </c>
      <c r="E27" s="7">
        <f t="shared" ref="E27:E34" si="8">C27/62318</f>
        <v>0.99999307854503816</v>
      </c>
      <c r="F27" s="3">
        <v>46283.12</v>
      </c>
      <c r="G27" s="1">
        <v>41</v>
      </c>
      <c r="H27" s="7">
        <f t="shared" ref="H27:H34" si="9">F27/46283</f>
        <v>1.0000025927446363</v>
      </c>
      <c r="I27" s="3">
        <v>46120.03</v>
      </c>
      <c r="J27" s="1">
        <v>39</v>
      </c>
      <c r="K27" s="7">
        <f t="shared" ref="K27:K34" si="10">I27/46120</f>
        <v>1.0000006504770165</v>
      </c>
      <c r="L27" s="3">
        <v>43708.85</v>
      </c>
      <c r="M27" s="1">
        <v>32</v>
      </c>
      <c r="N27" s="6">
        <f t="shared" ref="N27:N34" si="11">L27/43709</f>
        <v>0.99999656821249627</v>
      </c>
    </row>
    <row r="28" spans="1:14" x14ac:dyDescent="0.35">
      <c r="A28" t="s">
        <v>5</v>
      </c>
      <c r="B28" t="s">
        <v>12</v>
      </c>
      <c r="C28" s="3">
        <v>62807.116620094086</v>
      </c>
      <c r="D28" s="1">
        <v>637</v>
      </c>
      <c r="E28" s="7">
        <f t="shared" si="8"/>
        <v>1.007848721398217</v>
      </c>
      <c r="F28" s="3">
        <v>47869.84</v>
      </c>
      <c r="G28" s="1">
        <v>116</v>
      </c>
      <c r="H28" s="7">
        <f t="shared" si="9"/>
        <v>1.0342855908216839</v>
      </c>
      <c r="I28" s="3">
        <v>46932.45</v>
      </c>
      <c r="J28" s="1">
        <v>105</v>
      </c>
      <c r="K28" s="7">
        <f t="shared" si="10"/>
        <v>1.0176160017346054</v>
      </c>
      <c r="L28" s="3">
        <v>44680.49</v>
      </c>
      <c r="M28" s="1">
        <v>85</v>
      </c>
      <c r="N28" s="6">
        <f t="shared" si="11"/>
        <v>1.0222263149465785</v>
      </c>
    </row>
    <row r="29" spans="1:14" x14ac:dyDescent="0.35">
      <c r="A29" t="s">
        <v>5</v>
      </c>
      <c r="B29" t="s">
        <v>13</v>
      </c>
      <c r="C29" s="3">
        <v>58161.098355371825</v>
      </c>
      <c r="D29" s="1">
        <v>363</v>
      </c>
      <c r="E29" s="7">
        <f t="shared" si="8"/>
        <v>0.93329532968599482</v>
      </c>
      <c r="F29" s="3">
        <v>45714.49</v>
      </c>
      <c r="G29" s="1">
        <v>71</v>
      </c>
      <c r="H29" s="7">
        <f t="shared" si="9"/>
        <v>0.98771665622366744</v>
      </c>
      <c r="I29" s="3">
        <v>45424.5</v>
      </c>
      <c r="J29" s="1">
        <v>65</v>
      </c>
      <c r="K29" s="7">
        <f t="shared" si="10"/>
        <v>0.98491977450130097</v>
      </c>
      <c r="L29" s="3">
        <v>43498.16</v>
      </c>
      <c r="M29" s="1">
        <v>50</v>
      </c>
      <c r="N29" s="6">
        <f t="shared" si="11"/>
        <v>0.99517627948477438</v>
      </c>
    </row>
    <row r="30" spans="1:14" x14ac:dyDescent="0.35">
      <c r="A30" t="s">
        <v>5</v>
      </c>
      <c r="B30" t="s">
        <v>14</v>
      </c>
      <c r="C30" s="3">
        <v>57735.840379785579</v>
      </c>
      <c r="D30" s="1">
        <v>653</v>
      </c>
      <c r="E30" s="7">
        <f t="shared" si="8"/>
        <v>0.92647133059125097</v>
      </c>
      <c r="F30" s="3">
        <v>45143.62</v>
      </c>
      <c r="G30" s="1">
        <v>146</v>
      </c>
      <c r="H30" s="7">
        <f t="shared" si="9"/>
        <v>0.97538232180282181</v>
      </c>
      <c r="I30" s="3">
        <v>44948.04</v>
      </c>
      <c r="J30" s="1">
        <v>129</v>
      </c>
      <c r="K30" s="7">
        <f t="shared" si="10"/>
        <v>0.9745888985255855</v>
      </c>
      <c r="L30" s="3">
        <v>43178.55</v>
      </c>
      <c r="M30" s="1">
        <v>104</v>
      </c>
      <c r="N30" s="6">
        <f t="shared" si="11"/>
        <v>0.98786405545768607</v>
      </c>
    </row>
    <row r="31" spans="1:14" x14ac:dyDescent="0.35">
      <c r="A31" t="s">
        <v>5</v>
      </c>
      <c r="B31" t="s">
        <v>15</v>
      </c>
      <c r="C31" s="3">
        <v>61110.944048076955</v>
      </c>
      <c r="D31" s="1">
        <v>104</v>
      </c>
      <c r="E31" s="7">
        <f t="shared" si="8"/>
        <v>0.98063070137162545</v>
      </c>
      <c r="F31" s="3">
        <v>49582.32</v>
      </c>
      <c r="G31" s="1">
        <v>12</v>
      </c>
      <c r="H31" s="7">
        <f t="shared" si="9"/>
        <v>1.0712857852775317</v>
      </c>
      <c r="I31" s="3">
        <v>49456.61</v>
      </c>
      <c r="J31" s="1">
        <v>11</v>
      </c>
      <c r="K31" s="7">
        <f t="shared" si="10"/>
        <v>1.0723462705984388</v>
      </c>
      <c r="L31" s="3">
        <v>47356.23</v>
      </c>
      <c r="M31" s="1">
        <v>6</v>
      </c>
      <c r="N31" s="6">
        <f t="shared" si="11"/>
        <v>1.0834434555812305</v>
      </c>
    </row>
    <row r="32" spans="1:14" x14ac:dyDescent="0.35">
      <c r="A32" t="s">
        <v>5</v>
      </c>
      <c r="B32" t="s">
        <v>16</v>
      </c>
      <c r="C32" s="3">
        <v>60764.984617924565</v>
      </c>
      <c r="D32" s="1">
        <v>212</v>
      </c>
      <c r="E32" s="7">
        <f t="shared" si="8"/>
        <v>0.97507918447197539</v>
      </c>
      <c r="F32" s="3">
        <v>47839.5</v>
      </c>
      <c r="G32" s="1">
        <v>51</v>
      </c>
      <c r="H32" s="7">
        <f t="shared" si="9"/>
        <v>1.0336300585528164</v>
      </c>
      <c r="I32" s="3">
        <v>47568.2</v>
      </c>
      <c r="J32" s="1">
        <v>45</v>
      </c>
      <c r="K32" s="7">
        <f t="shared" si="10"/>
        <v>1.0314006938421509</v>
      </c>
      <c r="L32" s="3">
        <v>45379.22</v>
      </c>
      <c r="M32" s="1">
        <v>33</v>
      </c>
      <c r="N32" s="6">
        <f t="shared" si="11"/>
        <v>1.0382122674963967</v>
      </c>
    </row>
    <row r="33" spans="1:14" x14ac:dyDescent="0.35">
      <c r="A33" t="s">
        <v>5</v>
      </c>
      <c r="B33" t="s">
        <v>17</v>
      </c>
      <c r="C33" s="3">
        <v>62081.525249999999</v>
      </c>
      <c r="D33" s="1">
        <v>8</v>
      </c>
      <c r="E33" s="7">
        <f t="shared" si="8"/>
        <v>0.99620535399082122</v>
      </c>
    </row>
    <row r="34" spans="1:14" x14ac:dyDescent="0.35">
      <c r="A34" t="s">
        <v>5</v>
      </c>
      <c r="B34" t="s">
        <v>18</v>
      </c>
      <c r="C34" s="3">
        <v>61789.724142857151</v>
      </c>
      <c r="D34" s="1">
        <v>21</v>
      </c>
      <c r="E34" s="7">
        <f t="shared" si="8"/>
        <v>0.99152290097334883</v>
      </c>
      <c r="F34" s="3">
        <v>53261.79</v>
      </c>
      <c r="G34" s="1">
        <v>6</v>
      </c>
      <c r="H34" s="7">
        <f t="shared" si="9"/>
        <v>1.1507851695006805</v>
      </c>
      <c r="I34" s="3">
        <v>53261.79</v>
      </c>
      <c r="J34" s="1">
        <v>6</v>
      </c>
      <c r="K34" s="7">
        <f t="shared" si="10"/>
        <v>1.1548523417172594</v>
      </c>
      <c r="L34" s="3">
        <v>45255.05</v>
      </c>
      <c r="M34" s="1">
        <v>3</v>
      </c>
      <c r="N34" s="6">
        <f t="shared" si="11"/>
        <v>1.0353714338008191</v>
      </c>
    </row>
    <row r="35" spans="1:14" x14ac:dyDescent="0.35">
      <c r="A35" t="s">
        <v>6</v>
      </c>
      <c r="C35" s="3">
        <v>81877.986335664158</v>
      </c>
      <c r="D35" s="1">
        <v>429</v>
      </c>
      <c r="E35" s="7">
        <f>C35/95526</f>
        <v>0.85712775930808527</v>
      </c>
      <c r="F35" s="3">
        <v>78897.759999999995</v>
      </c>
      <c r="G35" s="1">
        <v>218</v>
      </c>
      <c r="H35" s="7">
        <f>F35/76309</f>
        <v>1.0339247008871824</v>
      </c>
      <c r="I35" s="3">
        <v>79019.73</v>
      </c>
      <c r="J35" s="1">
        <v>186</v>
      </c>
      <c r="K35" s="7">
        <f>I35/75667</f>
        <v>1.0443090118545733</v>
      </c>
      <c r="L35" s="3">
        <v>83807.16</v>
      </c>
      <c r="M35" s="1">
        <v>107</v>
      </c>
      <c r="N35" s="6">
        <f>L35/71190</f>
        <v>1.1772321955330804</v>
      </c>
    </row>
    <row r="36" spans="1:14" x14ac:dyDescent="0.35">
      <c r="A36" t="s">
        <v>6</v>
      </c>
      <c r="B36" t="s">
        <v>11</v>
      </c>
      <c r="C36" s="3">
        <v>95526.162821607213</v>
      </c>
      <c r="D36" s="1">
        <v>4193</v>
      </c>
      <c r="E36" s="7">
        <f t="shared" ref="E36:E43" si="12">C36/95526</f>
        <v>1.0000017044742502</v>
      </c>
      <c r="F36" s="3">
        <v>76309.33</v>
      </c>
      <c r="G36" s="1">
        <v>577</v>
      </c>
      <c r="H36" s="7">
        <f t="shared" ref="H36:H43" si="13">F36/76309</f>
        <v>1.0000043245226644</v>
      </c>
      <c r="I36" s="3">
        <v>75667.360000000001</v>
      </c>
      <c r="J36" s="1">
        <v>419</v>
      </c>
      <c r="K36" s="7">
        <f t="shared" ref="K36:K43" si="14">I36/75667</f>
        <v>1.0000047576882922</v>
      </c>
      <c r="L36" s="3">
        <v>71190.09</v>
      </c>
      <c r="M36" s="1">
        <v>119</v>
      </c>
      <c r="N36" s="6">
        <f t="shared" ref="N36:N43" si="15">L36/71190</f>
        <v>1.0000012642225031</v>
      </c>
    </row>
    <row r="37" spans="1:14" x14ac:dyDescent="0.35">
      <c r="A37" t="s">
        <v>6</v>
      </c>
      <c r="B37" t="s">
        <v>12</v>
      </c>
      <c r="C37" s="3">
        <v>90189.565044607371</v>
      </c>
      <c r="D37" s="1">
        <v>5201</v>
      </c>
      <c r="E37" s="7">
        <f t="shared" si="12"/>
        <v>0.94413630890655287</v>
      </c>
      <c r="F37" s="3">
        <v>73229.3</v>
      </c>
      <c r="G37" s="1">
        <v>798</v>
      </c>
      <c r="H37" s="7">
        <f t="shared" si="13"/>
        <v>0.95964171984955904</v>
      </c>
      <c r="I37" s="3">
        <v>72466.789999999994</v>
      </c>
      <c r="J37" s="1">
        <v>573</v>
      </c>
      <c r="K37" s="7">
        <f t="shared" si="14"/>
        <v>0.95770666208518895</v>
      </c>
      <c r="L37" s="3">
        <v>71608.679999999993</v>
      </c>
      <c r="M37" s="1">
        <v>173</v>
      </c>
      <c r="N37" s="6">
        <f t="shared" si="15"/>
        <v>1.0058811630847029</v>
      </c>
    </row>
    <row r="38" spans="1:14" x14ac:dyDescent="0.35">
      <c r="A38" t="s">
        <v>6</v>
      </c>
      <c r="B38" t="s">
        <v>13</v>
      </c>
      <c r="C38" s="3">
        <v>85921.459985751193</v>
      </c>
      <c r="D38" s="1">
        <v>772</v>
      </c>
      <c r="E38" s="7">
        <f t="shared" si="12"/>
        <v>0.89945627353548974</v>
      </c>
      <c r="F38" s="3">
        <v>69054.38</v>
      </c>
      <c r="G38" s="1">
        <v>126</v>
      </c>
      <c r="H38" s="7">
        <f t="shared" si="13"/>
        <v>0.90493100420658124</v>
      </c>
      <c r="I38" s="3">
        <v>67731.520000000004</v>
      </c>
      <c r="J38" s="1">
        <v>93</v>
      </c>
      <c r="K38" s="7">
        <f t="shared" si="14"/>
        <v>0.89512627697675351</v>
      </c>
      <c r="L38" s="3">
        <v>64883.32</v>
      </c>
      <c r="M38" s="1">
        <v>28</v>
      </c>
      <c r="N38" s="6">
        <f t="shared" si="15"/>
        <v>0.91141059137519309</v>
      </c>
    </row>
    <row r="39" spans="1:14" x14ac:dyDescent="0.35">
      <c r="A39" t="s">
        <v>6</v>
      </c>
      <c r="B39" t="s">
        <v>14</v>
      </c>
      <c r="C39" s="3">
        <v>83625.414737556915</v>
      </c>
      <c r="D39" s="1">
        <v>1989</v>
      </c>
      <c r="E39" s="7">
        <f t="shared" si="12"/>
        <v>0.87542045869770446</v>
      </c>
      <c r="F39" s="3">
        <v>68749.429999999993</v>
      </c>
      <c r="G39" s="1">
        <v>366</v>
      </c>
      <c r="H39" s="7">
        <f t="shared" si="13"/>
        <v>0.90093475212622354</v>
      </c>
      <c r="I39" s="3">
        <v>67133.66</v>
      </c>
      <c r="J39" s="1">
        <v>286</v>
      </c>
      <c r="K39" s="7">
        <f t="shared" si="14"/>
        <v>0.88722507830361985</v>
      </c>
      <c r="L39" s="3">
        <v>62431.31</v>
      </c>
      <c r="M39" s="1">
        <v>57</v>
      </c>
      <c r="N39" s="6">
        <f t="shared" si="15"/>
        <v>0.87696741115325183</v>
      </c>
    </row>
    <row r="40" spans="1:14" x14ac:dyDescent="0.35">
      <c r="A40" t="s">
        <v>6</v>
      </c>
      <c r="B40" t="s">
        <v>15</v>
      </c>
      <c r="C40" s="3">
        <v>86067.668399201648</v>
      </c>
      <c r="D40" s="1">
        <v>501</v>
      </c>
      <c r="E40" s="7">
        <f t="shared" si="12"/>
        <v>0.90098683498944421</v>
      </c>
      <c r="F40" s="3">
        <v>70803.31</v>
      </c>
      <c r="G40" s="1">
        <v>90</v>
      </c>
      <c r="H40" s="7">
        <f t="shared" si="13"/>
        <v>0.9278500570050715</v>
      </c>
      <c r="I40" s="3">
        <v>71379.69</v>
      </c>
      <c r="J40" s="1">
        <v>65</v>
      </c>
      <c r="K40" s="7">
        <f t="shared" si="14"/>
        <v>0.9433397650230616</v>
      </c>
      <c r="L40" s="3">
        <v>64458.49</v>
      </c>
      <c r="M40" s="1">
        <v>21</v>
      </c>
      <c r="N40" s="6">
        <f t="shared" si="15"/>
        <v>0.90544303975277429</v>
      </c>
    </row>
    <row r="41" spans="1:14" x14ac:dyDescent="0.35">
      <c r="A41" t="s">
        <v>6</v>
      </c>
      <c r="B41" t="s">
        <v>16</v>
      </c>
      <c r="C41" s="3">
        <v>83448.619778894295</v>
      </c>
      <c r="D41" s="1">
        <v>995</v>
      </c>
      <c r="E41" s="7">
        <f t="shared" si="12"/>
        <v>0.87356970645577425</v>
      </c>
      <c r="F41" s="3">
        <v>68488.460000000006</v>
      </c>
      <c r="G41" s="1">
        <v>162</v>
      </c>
      <c r="H41" s="7">
        <f t="shared" si="13"/>
        <v>0.8975148409755076</v>
      </c>
      <c r="I41" s="3">
        <v>67635.47</v>
      </c>
      <c r="J41" s="1">
        <v>112</v>
      </c>
      <c r="K41" s="7">
        <f t="shared" si="14"/>
        <v>0.89385689930881362</v>
      </c>
      <c r="L41" s="3">
        <v>66011.789999999994</v>
      </c>
      <c r="M41" s="1">
        <v>35</v>
      </c>
      <c r="N41" s="6">
        <f t="shared" si="15"/>
        <v>0.92726211546565518</v>
      </c>
    </row>
    <row r="42" spans="1:14" x14ac:dyDescent="0.35">
      <c r="A42" t="s">
        <v>6</v>
      </c>
      <c r="B42" t="s">
        <v>17</v>
      </c>
      <c r="C42" s="3">
        <v>102544.67299999998</v>
      </c>
      <c r="D42" s="1">
        <v>261</v>
      </c>
      <c r="E42" s="7">
        <f t="shared" si="12"/>
        <v>1.0734739547348364</v>
      </c>
      <c r="F42" s="3">
        <v>87242.06</v>
      </c>
      <c r="G42" s="1">
        <v>62</v>
      </c>
      <c r="H42" s="7">
        <f t="shared" si="13"/>
        <v>1.1432735326108323</v>
      </c>
      <c r="I42" s="3">
        <v>80134.070000000007</v>
      </c>
      <c r="J42" s="1">
        <v>54</v>
      </c>
      <c r="K42" s="7">
        <f t="shared" si="14"/>
        <v>1.0590359073308049</v>
      </c>
      <c r="L42" s="3">
        <v>74784.33</v>
      </c>
      <c r="M42" s="1">
        <v>15</v>
      </c>
      <c r="N42" s="6">
        <f t="shared" si="15"/>
        <v>1.0504892541087232</v>
      </c>
    </row>
    <row r="43" spans="1:14" x14ac:dyDescent="0.35">
      <c r="A43" t="s">
        <v>6</v>
      </c>
      <c r="B43" t="s">
        <v>18</v>
      </c>
      <c r="C43" s="3">
        <v>92239.180069400609</v>
      </c>
      <c r="D43" s="1">
        <v>317</v>
      </c>
      <c r="E43" s="7">
        <f t="shared" si="12"/>
        <v>0.96559240488872777</v>
      </c>
      <c r="F43" s="3">
        <v>72353.789999999994</v>
      </c>
      <c r="G43" s="1">
        <v>54</v>
      </c>
      <c r="H43" s="7">
        <f t="shared" si="13"/>
        <v>0.94816849912854306</v>
      </c>
      <c r="I43" s="3">
        <v>73614.149999999994</v>
      </c>
      <c r="J43" s="1">
        <v>37</v>
      </c>
      <c r="K43" s="7">
        <f t="shared" si="14"/>
        <v>0.97286994330421439</v>
      </c>
      <c r="L43" s="3">
        <v>65357.47</v>
      </c>
      <c r="M43" s="1">
        <v>8</v>
      </c>
      <c r="N43" s="6">
        <f t="shared" si="15"/>
        <v>0.91807093692934405</v>
      </c>
    </row>
    <row r="44" spans="1:14" x14ac:dyDescent="0.35">
      <c r="A44" t="s">
        <v>7</v>
      </c>
      <c r="C44" s="3">
        <v>60367.231333333359</v>
      </c>
      <c r="D44" s="1">
        <v>108</v>
      </c>
      <c r="E44" s="7">
        <f>C44/67710</f>
        <v>0.89155562447693637</v>
      </c>
      <c r="F44" s="3">
        <v>55744.68</v>
      </c>
      <c r="G44" s="1">
        <v>39</v>
      </c>
      <c r="H44" s="7">
        <f>F44/54244</f>
        <v>1.0276653639112161</v>
      </c>
      <c r="I44" s="3">
        <v>55582.720000000001</v>
      </c>
      <c r="J44" s="1">
        <v>38</v>
      </c>
      <c r="K44" s="7">
        <f>I44/53946</f>
        <v>1.0303399695992288</v>
      </c>
      <c r="L44" s="3">
        <v>52530.64</v>
      </c>
      <c r="M44" s="1">
        <v>11</v>
      </c>
      <c r="N44" s="6">
        <f>L44/51094</f>
        <v>1.0281175871922339</v>
      </c>
    </row>
    <row r="45" spans="1:14" x14ac:dyDescent="0.35">
      <c r="A45" t="s">
        <v>7</v>
      </c>
      <c r="B45" t="s">
        <v>11</v>
      </c>
      <c r="C45" s="3">
        <v>67709.989603076261</v>
      </c>
      <c r="D45" s="1">
        <v>2925</v>
      </c>
      <c r="E45" s="7">
        <f t="shared" ref="E45:E52" si="16">C45/67710</f>
        <v>0.99999984644921369</v>
      </c>
      <c r="F45" s="3">
        <v>54244.42</v>
      </c>
      <c r="G45" s="1">
        <v>560</v>
      </c>
      <c r="H45" s="7">
        <f t="shared" ref="H45:H52" si="17">F45/54244</f>
        <v>1.0000077427918295</v>
      </c>
      <c r="I45" s="3">
        <v>53946.22</v>
      </c>
      <c r="J45" s="1">
        <v>501</v>
      </c>
      <c r="K45" s="7">
        <f t="shared" ref="K45:K52" si="18">I45/53946</f>
        <v>1.0000040781522264</v>
      </c>
      <c r="L45" s="3">
        <v>51094.3</v>
      </c>
      <c r="M45" s="1">
        <v>132</v>
      </c>
      <c r="N45" s="6">
        <f t="shared" ref="N45:N52" si="19">L45/51094</f>
        <v>1.0000058715309039</v>
      </c>
    </row>
    <row r="46" spans="1:14" x14ac:dyDescent="0.35">
      <c r="A46" t="s">
        <v>7</v>
      </c>
      <c r="B46" t="s">
        <v>12</v>
      </c>
      <c r="C46" s="3">
        <v>67676.40444981413</v>
      </c>
      <c r="D46" s="1">
        <v>538</v>
      </c>
      <c r="E46" s="7">
        <f t="shared" si="16"/>
        <v>0.99950383177985713</v>
      </c>
      <c r="F46" s="3">
        <v>54287.12</v>
      </c>
      <c r="G46" s="1">
        <v>103</v>
      </c>
      <c r="H46" s="7">
        <f t="shared" si="17"/>
        <v>1.0007949266278298</v>
      </c>
      <c r="I46" s="3">
        <v>54000.639999999999</v>
      </c>
      <c r="J46" s="1">
        <v>92</v>
      </c>
      <c r="K46" s="7">
        <f t="shared" si="18"/>
        <v>1.0010128647165684</v>
      </c>
      <c r="L46" s="3">
        <v>50967.58</v>
      </c>
      <c r="M46" s="1">
        <v>34</v>
      </c>
      <c r="N46" s="6">
        <f t="shared" si="19"/>
        <v>0.99752573687712842</v>
      </c>
    </row>
    <row r="47" spans="1:14" x14ac:dyDescent="0.35">
      <c r="A47" t="s">
        <v>7</v>
      </c>
      <c r="B47" t="s">
        <v>13</v>
      </c>
      <c r="C47" s="3">
        <v>58865.74606708865</v>
      </c>
      <c r="D47" s="1">
        <v>790</v>
      </c>
      <c r="E47" s="7">
        <f t="shared" si="16"/>
        <v>0.86938038793514472</v>
      </c>
      <c r="F47" s="3">
        <v>51735.12</v>
      </c>
      <c r="G47" s="1">
        <v>245</v>
      </c>
      <c r="H47" s="7">
        <f t="shared" si="17"/>
        <v>0.95374824865422914</v>
      </c>
      <c r="I47" s="3">
        <v>51426.5</v>
      </c>
      <c r="J47" s="1">
        <v>212</v>
      </c>
      <c r="K47" s="7">
        <f t="shared" si="18"/>
        <v>0.95329588848107372</v>
      </c>
      <c r="L47" s="3">
        <v>49194.69</v>
      </c>
      <c r="M47" s="1">
        <v>45</v>
      </c>
      <c r="N47" s="6">
        <f t="shared" si="19"/>
        <v>0.96282714213019149</v>
      </c>
    </row>
    <row r="48" spans="1:14" x14ac:dyDescent="0.35">
      <c r="A48" t="s">
        <v>7</v>
      </c>
      <c r="B48" t="s">
        <v>14</v>
      </c>
      <c r="C48" s="3">
        <v>60573.213263843631</v>
      </c>
      <c r="D48" s="1">
        <v>307</v>
      </c>
      <c r="E48" s="7">
        <f t="shared" si="16"/>
        <v>0.89459774425998573</v>
      </c>
      <c r="F48" s="3">
        <v>51238.83</v>
      </c>
      <c r="G48" s="1">
        <v>73</v>
      </c>
      <c r="H48" s="7">
        <f t="shared" si="17"/>
        <v>0.94459903399454326</v>
      </c>
      <c r="I48" s="3">
        <v>50762.95</v>
      </c>
      <c r="J48" s="1">
        <v>67</v>
      </c>
      <c r="K48" s="7">
        <f t="shared" si="18"/>
        <v>0.94099562525488445</v>
      </c>
      <c r="L48" s="3">
        <v>48630.04</v>
      </c>
      <c r="M48" s="1">
        <v>10</v>
      </c>
      <c r="N48" s="6">
        <f t="shared" si="19"/>
        <v>0.95177594238071006</v>
      </c>
    </row>
    <row r="49" spans="1:14" x14ac:dyDescent="0.35">
      <c r="A49" t="s">
        <v>7</v>
      </c>
      <c r="B49" t="s">
        <v>15</v>
      </c>
      <c r="C49" s="3">
        <v>59794.992026785709</v>
      </c>
      <c r="D49" s="1">
        <v>672</v>
      </c>
      <c r="E49" s="7">
        <f t="shared" si="16"/>
        <v>0.88310429813595792</v>
      </c>
      <c r="F49" s="3">
        <v>51637.45</v>
      </c>
      <c r="G49" s="1">
        <v>181</v>
      </c>
      <c r="H49" s="7">
        <f t="shared" si="17"/>
        <v>0.95194768084949477</v>
      </c>
      <c r="I49" s="3">
        <v>51308.83</v>
      </c>
      <c r="J49" s="1">
        <v>165</v>
      </c>
      <c r="K49" s="7">
        <f t="shared" si="18"/>
        <v>0.95111463315167022</v>
      </c>
      <c r="L49" s="3">
        <v>49087.06</v>
      </c>
      <c r="M49" s="1">
        <v>32</v>
      </c>
      <c r="N49" s="6">
        <f t="shared" si="19"/>
        <v>0.96072063255959594</v>
      </c>
    </row>
    <row r="50" spans="1:14" x14ac:dyDescent="0.35">
      <c r="A50" t="s">
        <v>7</v>
      </c>
      <c r="B50" t="s">
        <v>16</v>
      </c>
      <c r="C50" s="3">
        <v>59312.690240963835</v>
      </c>
      <c r="D50" s="1">
        <v>166</v>
      </c>
      <c r="E50" s="7">
        <f t="shared" si="16"/>
        <v>0.87598124709738345</v>
      </c>
      <c r="F50" s="3">
        <v>51303.38</v>
      </c>
      <c r="G50" s="1">
        <v>53</v>
      </c>
      <c r="H50" s="7">
        <f t="shared" si="17"/>
        <v>0.94578902735786441</v>
      </c>
      <c r="I50" s="3">
        <v>51019.45</v>
      </c>
      <c r="J50" s="1">
        <v>48</v>
      </c>
      <c r="K50" s="7">
        <f t="shared" si="18"/>
        <v>0.94575038000963918</v>
      </c>
      <c r="L50" s="3">
        <v>48934.48</v>
      </c>
      <c r="M50" s="1">
        <v>9</v>
      </c>
      <c r="N50" s="6">
        <f t="shared" si="19"/>
        <v>0.95773437194191102</v>
      </c>
    </row>
    <row r="51" spans="1:14" x14ac:dyDescent="0.35">
      <c r="A51" t="s">
        <v>7</v>
      </c>
      <c r="B51" t="s">
        <v>17</v>
      </c>
      <c r="C51" s="3">
        <v>60936.650081632637</v>
      </c>
      <c r="D51" s="1">
        <v>49</v>
      </c>
      <c r="E51" s="7">
        <f t="shared" si="16"/>
        <v>0.89996529436763606</v>
      </c>
      <c r="F51" s="3">
        <v>47594.6</v>
      </c>
      <c r="G51" s="1">
        <v>14</v>
      </c>
      <c r="H51" s="7">
        <f t="shared" si="17"/>
        <v>0.87741685716392592</v>
      </c>
      <c r="I51" s="3">
        <v>47386.26</v>
      </c>
      <c r="J51" s="1">
        <v>13</v>
      </c>
      <c r="K51" s="7">
        <f t="shared" si="18"/>
        <v>0.8784017350684018</v>
      </c>
      <c r="L51" s="3">
        <v>43272.87</v>
      </c>
      <c r="M51" s="1">
        <v>7</v>
      </c>
      <c r="N51" s="6">
        <f t="shared" si="19"/>
        <v>0.84692664500724157</v>
      </c>
    </row>
    <row r="52" spans="1:14" x14ac:dyDescent="0.35">
      <c r="A52" t="s">
        <v>7</v>
      </c>
      <c r="B52" t="s">
        <v>18</v>
      </c>
      <c r="C52" s="3">
        <v>59368.365000000005</v>
      </c>
      <c r="D52" s="1">
        <v>7</v>
      </c>
      <c r="E52" s="7">
        <f t="shared" si="16"/>
        <v>0.87680350022153308</v>
      </c>
      <c r="F52" s="3">
        <v>49886.3</v>
      </c>
      <c r="G52" s="1">
        <v>4</v>
      </c>
      <c r="H52" s="7">
        <f t="shared" si="17"/>
        <v>0.91966484772509405</v>
      </c>
      <c r="I52" s="3">
        <v>49886.3</v>
      </c>
      <c r="J52" s="1">
        <v>4</v>
      </c>
      <c r="K52" s="7">
        <f t="shared" si="18"/>
        <v>0.92474511548585625</v>
      </c>
      <c r="L52" s="3">
        <v>48630.04</v>
      </c>
      <c r="M52" s="1">
        <v>2</v>
      </c>
      <c r="N52" s="6">
        <f t="shared" si="19"/>
        <v>0.95177594238071006</v>
      </c>
    </row>
    <row r="53" spans="1:14" x14ac:dyDescent="0.35">
      <c r="A53" t="s">
        <v>8</v>
      </c>
      <c r="C53" s="3">
        <v>45311.317548387087</v>
      </c>
      <c r="D53" s="1">
        <v>31</v>
      </c>
      <c r="E53" s="7">
        <f>C53/56399</f>
        <v>0.80340639990757079</v>
      </c>
      <c r="F53" s="3">
        <v>42620.58</v>
      </c>
      <c r="G53" s="1">
        <v>17</v>
      </c>
      <c r="H53" s="7">
        <f>F53/45442</f>
        <v>0.93791162360811586</v>
      </c>
      <c r="I53" s="3">
        <v>43417.87</v>
      </c>
      <c r="J53" s="1">
        <v>13</v>
      </c>
      <c r="K53" s="7">
        <f>I53/44553</f>
        <v>0.97452180549009049</v>
      </c>
      <c r="L53" s="3">
        <v>38190.17</v>
      </c>
      <c r="M53" s="1">
        <v>4</v>
      </c>
      <c r="N53" s="6">
        <f>L53/43147</f>
        <v>0.88511762115558434</v>
      </c>
    </row>
    <row r="54" spans="1:14" x14ac:dyDescent="0.35">
      <c r="A54" t="s">
        <v>8</v>
      </c>
      <c r="B54" t="s">
        <v>11</v>
      </c>
      <c r="C54" s="3">
        <v>56399.198483613822</v>
      </c>
      <c r="D54" s="1">
        <v>1129</v>
      </c>
      <c r="E54" s="7">
        <f t="shared" ref="E54:E61" si="20">C54/56399</f>
        <v>1.0000035192754095</v>
      </c>
      <c r="F54" s="3">
        <v>45441.66</v>
      </c>
      <c r="G54" s="1">
        <v>320</v>
      </c>
      <c r="H54" s="7">
        <f t="shared" ref="H54:H61" si="21">F54/45442</f>
        <v>0.99999251793495014</v>
      </c>
      <c r="I54" s="3">
        <v>44552.6</v>
      </c>
      <c r="J54" s="1">
        <v>265</v>
      </c>
      <c r="K54" s="7">
        <f t="shared" ref="K54:K61" si="22">I54/44553</f>
        <v>0.99999102192893852</v>
      </c>
      <c r="L54" s="3">
        <v>43147.12</v>
      </c>
      <c r="M54" s="1">
        <v>84</v>
      </c>
      <c r="N54" s="6">
        <f t="shared" ref="N54:N61" si="23">L54/43147</f>
        <v>1.0000027811898857</v>
      </c>
    </row>
    <row r="55" spans="1:14" x14ac:dyDescent="0.35">
      <c r="A55" t="s">
        <v>8</v>
      </c>
      <c r="B55" t="s">
        <v>12</v>
      </c>
      <c r="C55" s="3">
        <v>46361.651008064488</v>
      </c>
      <c r="D55" s="1">
        <v>124</v>
      </c>
      <c r="E55" s="7">
        <f t="shared" si="20"/>
        <v>0.82202966378950848</v>
      </c>
      <c r="F55" s="3">
        <v>34725.07</v>
      </c>
      <c r="G55" s="1">
        <v>42</v>
      </c>
      <c r="H55" s="7">
        <f t="shared" si="21"/>
        <v>0.76416244883587869</v>
      </c>
      <c r="I55" s="3">
        <v>34362.36</v>
      </c>
      <c r="J55" s="1">
        <v>38</v>
      </c>
      <c r="K55" s="7">
        <f t="shared" si="22"/>
        <v>0.77126927479631002</v>
      </c>
      <c r="L55" s="3">
        <v>31263.360000000001</v>
      </c>
      <c r="M55" s="1">
        <v>14</v>
      </c>
      <c r="N55" s="6">
        <f t="shared" si="23"/>
        <v>0.72457783855192714</v>
      </c>
    </row>
    <row r="56" spans="1:14" x14ac:dyDescent="0.35">
      <c r="A56" t="s">
        <v>8</v>
      </c>
      <c r="B56" t="s">
        <v>13</v>
      </c>
      <c r="C56" s="3">
        <v>53026.426995652211</v>
      </c>
      <c r="D56" s="1">
        <v>230</v>
      </c>
      <c r="E56" s="7">
        <f t="shared" si="20"/>
        <v>0.94020154604961459</v>
      </c>
      <c r="F56" s="3">
        <v>43766.02</v>
      </c>
      <c r="G56" s="1">
        <v>65</v>
      </c>
      <c r="H56" s="7">
        <f t="shared" si="21"/>
        <v>0.96311826063993655</v>
      </c>
      <c r="I56" s="3">
        <v>43104.95</v>
      </c>
      <c r="J56" s="1">
        <v>53</v>
      </c>
      <c r="K56" s="7">
        <f t="shared" si="22"/>
        <v>0.96749826049873178</v>
      </c>
      <c r="L56" s="3">
        <v>41144.550000000003</v>
      </c>
      <c r="M56" s="1">
        <v>27</v>
      </c>
      <c r="N56" s="6">
        <f t="shared" si="23"/>
        <v>0.95359005261084206</v>
      </c>
    </row>
    <row r="57" spans="1:14" x14ac:dyDescent="0.35">
      <c r="A57" t="s">
        <v>8</v>
      </c>
      <c r="B57" t="s">
        <v>14</v>
      </c>
      <c r="C57" s="3">
        <v>44154.424038461533</v>
      </c>
      <c r="D57" s="1">
        <v>26</v>
      </c>
      <c r="E57" s="7">
        <f t="shared" si="20"/>
        <v>0.7828937399326501</v>
      </c>
      <c r="F57" s="3">
        <v>38480.839999999997</v>
      </c>
      <c r="G57" s="1">
        <v>12</v>
      </c>
      <c r="H57" s="7">
        <f t="shared" si="21"/>
        <v>0.84681220016724612</v>
      </c>
      <c r="I57" s="3">
        <v>38480.839999999997</v>
      </c>
      <c r="J57" s="1">
        <v>12</v>
      </c>
      <c r="K57" s="7">
        <f t="shared" si="22"/>
        <v>0.86370929005903074</v>
      </c>
      <c r="L57" s="3">
        <v>36784.26</v>
      </c>
      <c r="M57" s="1">
        <v>7</v>
      </c>
      <c r="N57" s="6">
        <f t="shared" si="23"/>
        <v>0.85253343222008482</v>
      </c>
    </row>
    <row r="58" spans="1:14" x14ac:dyDescent="0.35">
      <c r="A58" t="s">
        <v>8</v>
      </c>
      <c r="B58" t="s">
        <v>15</v>
      </c>
      <c r="C58" s="3">
        <v>52914.270008230524</v>
      </c>
      <c r="D58" s="1">
        <v>243</v>
      </c>
      <c r="E58" s="7">
        <f t="shared" si="20"/>
        <v>0.93821291172238019</v>
      </c>
      <c r="F58" s="3">
        <v>44170.94</v>
      </c>
      <c r="G58" s="1">
        <v>79</v>
      </c>
      <c r="H58" s="7">
        <f t="shared" si="21"/>
        <v>0.97202895999295813</v>
      </c>
      <c r="I58" s="3">
        <v>42695.73</v>
      </c>
      <c r="J58" s="1">
        <v>59</v>
      </c>
      <c r="K58" s="7">
        <f t="shared" si="22"/>
        <v>0.95831324489933345</v>
      </c>
      <c r="L58" s="3">
        <v>40752.06</v>
      </c>
      <c r="M58" s="1">
        <v>29</v>
      </c>
      <c r="N58" s="6">
        <f t="shared" si="23"/>
        <v>0.94449347579205967</v>
      </c>
    </row>
    <row r="59" spans="1:14" x14ac:dyDescent="0.35">
      <c r="A59" t="s">
        <v>8</v>
      </c>
      <c r="B59" t="s">
        <v>16</v>
      </c>
      <c r="C59" s="3">
        <v>45143.824846153846</v>
      </c>
      <c r="D59" s="1">
        <v>26</v>
      </c>
      <c r="E59" s="7">
        <f t="shared" si="20"/>
        <v>0.80043661848887115</v>
      </c>
      <c r="F59" s="3">
        <v>41452.76</v>
      </c>
      <c r="G59" s="1">
        <v>6</v>
      </c>
      <c r="H59" s="7">
        <f t="shared" si="21"/>
        <v>0.91221249064741872</v>
      </c>
      <c r="I59" s="3">
        <v>39529.06</v>
      </c>
      <c r="J59" s="1">
        <v>3</v>
      </c>
      <c r="K59" s="7">
        <f t="shared" si="22"/>
        <v>0.88723677417906754</v>
      </c>
      <c r="L59" s="3">
        <v>38403.54</v>
      </c>
      <c r="M59" s="1">
        <v>2</v>
      </c>
      <c r="N59" s="6">
        <f t="shared" si="23"/>
        <v>0.89006280853825293</v>
      </c>
    </row>
    <row r="60" spans="1:14" x14ac:dyDescent="0.35">
      <c r="A60" t="s">
        <v>8</v>
      </c>
      <c r="B60" t="s">
        <v>17</v>
      </c>
      <c r="C60" s="3">
        <v>58256.840571428569</v>
      </c>
      <c r="D60" s="1">
        <v>14</v>
      </c>
      <c r="E60" s="7">
        <f t="shared" si="20"/>
        <v>1.0329410197242606</v>
      </c>
      <c r="F60" s="3">
        <v>47662.43</v>
      </c>
      <c r="G60" s="1">
        <v>3</v>
      </c>
      <c r="H60" s="7">
        <f t="shared" si="21"/>
        <v>1.0488629461731438</v>
      </c>
      <c r="I60" s="3">
        <v>47662.43</v>
      </c>
      <c r="J60" s="1">
        <v>3</v>
      </c>
      <c r="K60" s="7">
        <f t="shared" si="22"/>
        <v>1.0697917087513749</v>
      </c>
      <c r="L60" s="3">
        <v>33602.18</v>
      </c>
      <c r="M60" s="1">
        <v>1</v>
      </c>
      <c r="N60" s="6">
        <f t="shared" si="23"/>
        <v>0.77878369295663663</v>
      </c>
    </row>
    <row r="61" spans="1:14" x14ac:dyDescent="0.35">
      <c r="A61" t="s">
        <v>8</v>
      </c>
      <c r="B61" t="s">
        <v>18</v>
      </c>
      <c r="C61" s="3">
        <v>31553.7255</v>
      </c>
      <c r="D61" s="1">
        <v>4</v>
      </c>
      <c r="E61" s="7">
        <f t="shared" si="20"/>
        <v>0.55947313782159258</v>
      </c>
      <c r="F61" s="3">
        <v>17140.39</v>
      </c>
      <c r="G61" s="1">
        <v>2</v>
      </c>
      <c r="H61" s="7">
        <f t="shared" si="21"/>
        <v>0.37719268518110999</v>
      </c>
      <c r="I61" s="3">
        <v>17140.39</v>
      </c>
      <c r="J61" s="1">
        <v>2</v>
      </c>
      <c r="K61" s="7">
        <f t="shared" si="22"/>
        <v>0.38471909860166542</v>
      </c>
      <c r="L61" s="3">
        <v>33602.18</v>
      </c>
      <c r="M61" s="1">
        <v>1</v>
      </c>
      <c r="N61" s="6">
        <f t="shared" si="23"/>
        <v>0.77878369295663663</v>
      </c>
    </row>
    <row r="62" spans="1:14" x14ac:dyDescent="0.35">
      <c r="A62" t="s">
        <v>9</v>
      </c>
      <c r="C62" s="3">
        <v>44416.420714285712</v>
      </c>
      <c r="D62" s="1">
        <v>7</v>
      </c>
      <c r="E62" s="7">
        <f>C62/60006</f>
        <v>0.74019965860556802</v>
      </c>
      <c r="F62" s="3">
        <v>40433.75</v>
      </c>
      <c r="G62" s="1">
        <v>5</v>
      </c>
      <c r="H62" s="7">
        <f>F62/54354</f>
        <v>0.7438964933583545</v>
      </c>
      <c r="I62" s="3">
        <v>40433.75</v>
      </c>
      <c r="J62" s="1">
        <v>5</v>
      </c>
      <c r="K62" s="7">
        <f>I62/53791</f>
        <v>0.7516824375824952</v>
      </c>
      <c r="L62" s="3">
        <v>33602.18</v>
      </c>
      <c r="M62" s="1">
        <v>2</v>
      </c>
      <c r="N62" s="6">
        <f>L62/45145</f>
        <v>0.74431675711595968</v>
      </c>
    </row>
    <row r="63" spans="1:14" x14ac:dyDescent="0.35">
      <c r="A63" t="s">
        <v>9</v>
      </c>
      <c r="B63" t="s">
        <v>11</v>
      </c>
      <c r="C63" s="3">
        <v>60006.433637554655</v>
      </c>
      <c r="D63" s="1">
        <v>229</v>
      </c>
      <c r="E63" s="7">
        <f t="shared" ref="E63:E70" si="24">C63/60006</f>
        <v>1.0000072265699207</v>
      </c>
      <c r="F63" s="3">
        <v>54353.96</v>
      </c>
      <c r="G63" s="1">
        <v>51</v>
      </c>
      <c r="H63" s="7">
        <f t="shared" ref="H63:H70" si="25">F63/54354</f>
        <v>0.99999926408360007</v>
      </c>
      <c r="I63" s="3">
        <v>53790.66</v>
      </c>
      <c r="J63" s="1">
        <v>36</v>
      </c>
      <c r="K63" s="7">
        <f t="shared" ref="K63:K70" si="26">I63/53791</f>
        <v>0.99999367924002158</v>
      </c>
      <c r="L63" s="3">
        <v>45145.37</v>
      </c>
      <c r="M63" s="1">
        <v>8</v>
      </c>
      <c r="N63" s="6">
        <f t="shared" ref="N63:N70" si="27">L63/45145</f>
        <v>1.0000081958134899</v>
      </c>
    </row>
    <row r="64" spans="1:14" x14ac:dyDescent="0.35">
      <c r="A64" t="s">
        <v>9</v>
      </c>
      <c r="B64" t="s">
        <v>12</v>
      </c>
      <c r="C64" s="3">
        <v>51957.198224999993</v>
      </c>
      <c r="D64" s="1">
        <v>40</v>
      </c>
      <c r="E64" s="7">
        <f t="shared" si="24"/>
        <v>0.8658667170782921</v>
      </c>
      <c r="F64" s="3">
        <v>41665.78</v>
      </c>
      <c r="G64" s="1">
        <v>5</v>
      </c>
      <c r="H64" s="7">
        <f t="shared" si="25"/>
        <v>0.76656327041248107</v>
      </c>
      <c r="I64" s="3">
        <v>41665.78</v>
      </c>
      <c r="J64" s="1">
        <v>5</v>
      </c>
      <c r="K64" s="7">
        <f t="shared" si="26"/>
        <v>0.77458645498317558</v>
      </c>
      <c r="L64" s="3">
        <v>42778.16</v>
      </c>
      <c r="M64" s="1">
        <v>2</v>
      </c>
      <c r="N64" s="6">
        <f t="shared" si="27"/>
        <v>0.94757248864769084</v>
      </c>
    </row>
    <row r="65" spans="1:14" x14ac:dyDescent="0.35">
      <c r="A65" t="s">
        <v>9</v>
      </c>
      <c r="B65" t="s">
        <v>13</v>
      </c>
      <c r="C65" s="3">
        <v>52413.097799999989</v>
      </c>
      <c r="D65" s="1">
        <v>30</v>
      </c>
      <c r="E65" s="7">
        <f t="shared" si="24"/>
        <v>0.87346428357164263</v>
      </c>
      <c r="F65" s="3">
        <v>37102.5</v>
      </c>
      <c r="G65" s="1">
        <v>6</v>
      </c>
      <c r="H65" s="7">
        <f t="shared" si="25"/>
        <v>0.68260845567943484</v>
      </c>
      <c r="I65" s="3">
        <v>36676.76</v>
      </c>
      <c r="J65" s="1">
        <v>5</v>
      </c>
      <c r="K65" s="7">
        <f t="shared" si="26"/>
        <v>0.68183822572549313</v>
      </c>
      <c r="L65" s="3">
        <v>33602.18</v>
      </c>
      <c r="M65" s="1">
        <v>3</v>
      </c>
      <c r="N65" s="6">
        <f t="shared" si="27"/>
        <v>0.74431675711595968</v>
      </c>
    </row>
    <row r="66" spans="1:14" x14ac:dyDescent="0.35">
      <c r="A66" t="s">
        <v>9</v>
      </c>
      <c r="B66" t="s">
        <v>14</v>
      </c>
      <c r="C66" s="3">
        <v>48417.800062499999</v>
      </c>
      <c r="D66" s="1">
        <v>16</v>
      </c>
      <c r="E66" s="7">
        <f t="shared" si="24"/>
        <v>0.80688264611038896</v>
      </c>
      <c r="F66" s="3">
        <v>40417.870000000003</v>
      </c>
      <c r="G66" s="1">
        <v>4</v>
      </c>
      <c r="H66" s="7">
        <f t="shared" si="25"/>
        <v>0.74360433454759545</v>
      </c>
      <c r="I66" s="3">
        <v>40813.440000000002</v>
      </c>
      <c r="J66" s="1">
        <v>3</v>
      </c>
      <c r="K66" s="7">
        <f t="shared" si="26"/>
        <v>0.75874105333606001</v>
      </c>
      <c r="L66" s="3">
        <v>33602.18</v>
      </c>
      <c r="M66" s="1">
        <v>1</v>
      </c>
      <c r="N66" s="6">
        <f t="shared" si="27"/>
        <v>0.74431675711595968</v>
      </c>
    </row>
    <row r="67" spans="1:14" x14ac:dyDescent="0.35">
      <c r="A67" t="s">
        <v>9</v>
      </c>
      <c r="B67" t="s">
        <v>15</v>
      </c>
      <c r="C67" s="3">
        <v>57998.43864</v>
      </c>
      <c r="D67" s="1">
        <v>25</v>
      </c>
      <c r="E67" s="7">
        <f t="shared" si="24"/>
        <v>0.96654398960103993</v>
      </c>
      <c r="F67" s="3">
        <v>54680.09</v>
      </c>
      <c r="G67" s="1">
        <v>4</v>
      </c>
      <c r="H67" s="7">
        <f t="shared" si="25"/>
        <v>1.00599937447106</v>
      </c>
      <c r="I67" s="3">
        <v>54089.120000000003</v>
      </c>
      <c r="J67" s="1">
        <v>2</v>
      </c>
      <c r="K67" s="7">
        <f t="shared" si="26"/>
        <v>1.0055421910728561</v>
      </c>
      <c r="L67" s="3">
        <v>50712.04</v>
      </c>
      <c r="M67" s="1">
        <v>1</v>
      </c>
      <c r="N67" s="6">
        <f t="shared" si="27"/>
        <v>1.1233146527854692</v>
      </c>
    </row>
    <row r="68" spans="1:14" x14ac:dyDescent="0.35">
      <c r="A68" t="s">
        <v>9</v>
      </c>
      <c r="B68" t="s">
        <v>16</v>
      </c>
      <c r="C68" s="3">
        <v>50967.65290909091</v>
      </c>
      <c r="D68" s="1">
        <v>11</v>
      </c>
      <c r="E68" s="7">
        <f t="shared" si="24"/>
        <v>0.8493759442237595</v>
      </c>
      <c r="F68" s="3">
        <v>38267.040000000001</v>
      </c>
      <c r="G68" s="1">
        <v>2</v>
      </c>
      <c r="H68" s="7">
        <f t="shared" si="25"/>
        <v>0.70403355778783527</v>
      </c>
      <c r="I68" s="3">
        <v>38267.040000000001</v>
      </c>
      <c r="J68" s="1">
        <v>2</v>
      </c>
      <c r="K68" s="7">
        <f t="shared" si="26"/>
        <v>0.7114022791916863</v>
      </c>
      <c r="N68" s="6">
        <f t="shared" si="27"/>
        <v>0</v>
      </c>
    </row>
    <row r="69" spans="1:14" x14ac:dyDescent="0.35">
      <c r="A69" t="s">
        <v>9</v>
      </c>
      <c r="B69" t="s">
        <v>17</v>
      </c>
      <c r="C69" s="3">
        <v>61131.159000000007</v>
      </c>
      <c r="D69" s="1">
        <v>3</v>
      </c>
      <c r="E69" s="7">
        <f t="shared" si="24"/>
        <v>1.0187507749225078</v>
      </c>
      <c r="H69" s="7">
        <f t="shared" si="25"/>
        <v>0</v>
      </c>
      <c r="K69" s="7">
        <f t="shared" si="26"/>
        <v>0</v>
      </c>
      <c r="N69" s="6">
        <f t="shared" si="27"/>
        <v>0</v>
      </c>
    </row>
    <row r="70" spans="1:14" x14ac:dyDescent="0.35">
      <c r="A70" t="s">
        <v>9</v>
      </c>
      <c r="B70" t="s">
        <v>18</v>
      </c>
      <c r="C70" s="3">
        <v>46654.010999999999</v>
      </c>
      <c r="D70" s="1">
        <v>2</v>
      </c>
      <c r="E70" s="7">
        <f t="shared" si="24"/>
        <v>0.777489101089891</v>
      </c>
      <c r="H70" s="7">
        <f t="shared" si="25"/>
        <v>0</v>
      </c>
      <c r="K70" s="7">
        <f t="shared" si="26"/>
        <v>0</v>
      </c>
      <c r="N70" s="6">
        <f t="shared" si="27"/>
        <v>0</v>
      </c>
    </row>
    <row r="71" spans="1:14" x14ac:dyDescent="0.35">
      <c r="A71" t="s">
        <v>10</v>
      </c>
      <c r="C71" s="3">
        <v>62095.429173913057</v>
      </c>
      <c r="D71" s="1">
        <v>23</v>
      </c>
      <c r="E71" s="7">
        <f>C71/71709</f>
        <v>0.8659363423546983</v>
      </c>
      <c r="F71" s="3">
        <v>57859.93</v>
      </c>
      <c r="G71" s="1">
        <v>11</v>
      </c>
      <c r="H71" s="7">
        <f>F71/57720</f>
        <v>1.0024242896742896</v>
      </c>
      <c r="I71" s="3">
        <v>57577.2</v>
      </c>
      <c r="J71" s="1">
        <v>10</v>
      </c>
      <c r="K71" s="7">
        <f>I71/58830</f>
        <v>0.97870474247832728</v>
      </c>
      <c r="L71" s="3">
        <v>60531.38</v>
      </c>
      <c r="M71" s="1">
        <v>4</v>
      </c>
      <c r="N71" s="6">
        <f>L71/58276</f>
        <v>1.0387016953806025</v>
      </c>
    </row>
    <row r="72" spans="1:14" x14ac:dyDescent="0.35">
      <c r="A72" t="s">
        <v>10</v>
      </c>
      <c r="B72" t="s">
        <v>11</v>
      </c>
      <c r="C72" s="3">
        <v>71708.868118942773</v>
      </c>
      <c r="D72" s="1">
        <v>227</v>
      </c>
      <c r="E72" s="7">
        <f t="shared" ref="E72:E79" si="28">C72/71709</f>
        <v>0.99999816088556215</v>
      </c>
      <c r="F72" s="3">
        <v>57719.59</v>
      </c>
      <c r="G72" s="1">
        <v>33</v>
      </c>
      <c r="H72" s="7">
        <f t="shared" ref="H72:H79" si="29">F72/57720</f>
        <v>0.99999289674289671</v>
      </c>
      <c r="I72" s="3">
        <v>58830.46</v>
      </c>
      <c r="J72" s="1">
        <v>21</v>
      </c>
      <c r="K72" s="7">
        <f t="shared" ref="K72:K79" si="30">I72/58830</f>
        <v>1.0000078191398947</v>
      </c>
      <c r="L72" s="3">
        <v>58276.34</v>
      </c>
      <c r="M72" s="1">
        <v>4</v>
      </c>
      <c r="N72" s="6">
        <f t="shared" ref="N72:N79" si="31">L72/58276</f>
        <v>1.0000058343057177</v>
      </c>
    </row>
    <row r="73" spans="1:14" x14ac:dyDescent="0.35">
      <c r="A73" t="s">
        <v>10</v>
      </c>
      <c r="B73" t="s">
        <v>12</v>
      </c>
      <c r="C73" s="3">
        <v>69561.145043478318</v>
      </c>
      <c r="D73" s="1">
        <v>345</v>
      </c>
      <c r="E73" s="7">
        <f t="shared" si="28"/>
        <v>0.97004762363829256</v>
      </c>
      <c r="F73" s="3">
        <v>55204.21</v>
      </c>
      <c r="G73" s="1">
        <v>40</v>
      </c>
      <c r="H73" s="7">
        <f t="shared" si="29"/>
        <v>0.9564138946638947</v>
      </c>
      <c r="I73" s="3">
        <v>56376.32</v>
      </c>
      <c r="J73" s="1">
        <v>33</v>
      </c>
      <c r="K73" s="7">
        <f t="shared" si="30"/>
        <v>0.95829202787693357</v>
      </c>
      <c r="L73" s="3">
        <v>55280.37</v>
      </c>
      <c r="M73" s="1">
        <v>16</v>
      </c>
      <c r="N73" s="6">
        <f t="shared" si="31"/>
        <v>0.94859581989155062</v>
      </c>
    </row>
    <row r="74" spans="1:14" x14ac:dyDescent="0.35">
      <c r="A74" t="s">
        <v>10</v>
      </c>
      <c r="B74" t="s">
        <v>13</v>
      </c>
      <c r="C74" s="3">
        <v>69458.410783018859</v>
      </c>
      <c r="D74" s="1">
        <v>106</v>
      </c>
      <c r="E74" s="7">
        <f t="shared" si="28"/>
        <v>0.96861496859555785</v>
      </c>
      <c r="F74" s="3">
        <v>55014.53</v>
      </c>
      <c r="G74" s="1">
        <v>8</v>
      </c>
      <c r="H74" s="7">
        <f t="shared" si="29"/>
        <v>0.95312768537768533</v>
      </c>
      <c r="I74" s="3">
        <v>54555.13</v>
      </c>
      <c r="J74" s="1">
        <v>6</v>
      </c>
      <c r="K74" s="7">
        <f t="shared" si="30"/>
        <v>0.92733520312765594</v>
      </c>
      <c r="L74" s="3">
        <v>51009.58</v>
      </c>
      <c r="M74" s="1">
        <v>2</v>
      </c>
      <c r="N74" s="6">
        <f t="shared" si="31"/>
        <v>0.87531024778639577</v>
      </c>
    </row>
    <row r="75" spans="1:14" x14ac:dyDescent="0.35">
      <c r="A75" t="s">
        <v>10</v>
      </c>
      <c r="B75" t="s">
        <v>14</v>
      </c>
      <c r="C75" s="3">
        <v>63876.450214285709</v>
      </c>
      <c r="D75" s="1">
        <v>182</v>
      </c>
      <c r="E75" s="7">
        <f t="shared" si="28"/>
        <v>0.8907731277006472</v>
      </c>
      <c r="F75" s="3">
        <v>53358.67</v>
      </c>
      <c r="G75" s="1">
        <v>36</v>
      </c>
      <c r="H75" s="7">
        <f t="shared" si="29"/>
        <v>0.92443988218988216</v>
      </c>
      <c r="I75" s="3">
        <v>52726.17</v>
      </c>
      <c r="J75" s="1">
        <v>29</v>
      </c>
      <c r="K75" s="7">
        <f t="shared" si="30"/>
        <v>0.89624630290668028</v>
      </c>
      <c r="L75" s="3">
        <v>51170.37</v>
      </c>
      <c r="M75" s="1">
        <v>16</v>
      </c>
      <c r="N75" s="6">
        <f t="shared" si="31"/>
        <v>0.87806935959914889</v>
      </c>
    </row>
    <row r="76" spans="1:14" x14ac:dyDescent="0.35">
      <c r="A76" t="s">
        <v>10</v>
      </c>
      <c r="B76" t="s">
        <v>15</v>
      </c>
      <c r="C76" s="3">
        <v>65841.935268292698</v>
      </c>
      <c r="D76" s="1">
        <v>41</v>
      </c>
      <c r="E76" s="7">
        <f t="shared" si="28"/>
        <v>0.91818231000701023</v>
      </c>
      <c r="F76" s="3">
        <v>51661.77</v>
      </c>
      <c r="G76" s="1">
        <v>5</v>
      </c>
      <c r="H76" s="7">
        <f t="shared" si="29"/>
        <v>0.89504106029106023</v>
      </c>
      <c r="I76" s="3">
        <v>49986.92</v>
      </c>
      <c r="J76" s="1">
        <v>4</v>
      </c>
      <c r="K76" s="7">
        <f t="shared" si="30"/>
        <v>0.84968417474077851</v>
      </c>
      <c r="N76" s="6">
        <f t="shared" si="31"/>
        <v>0</v>
      </c>
    </row>
    <row r="77" spans="1:14" x14ac:dyDescent="0.35">
      <c r="A77" t="s">
        <v>10</v>
      </c>
      <c r="B77" t="s">
        <v>16</v>
      </c>
      <c r="C77" s="3">
        <v>65523.777400000014</v>
      </c>
      <c r="D77" s="1">
        <v>45</v>
      </c>
      <c r="E77" s="7">
        <f t="shared" si="28"/>
        <v>0.91374551869360909</v>
      </c>
      <c r="F77" s="3">
        <v>55746.15</v>
      </c>
      <c r="G77" s="1">
        <v>5</v>
      </c>
      <c r="H77" s="7">
        <f t="shared" si="29"/>
        <v>0.96580301455301454</v>
      </c>
      <c r="I77" s="3">
        <v>59674.13</v>
      </c>
      <c r="J77" s="1">
        <v>2</v>
      </c>
      <c r="K77" s="7">
        <f t="shared" si="30"/>
        <v>1.0143486316505184</v>
      </c>
      <c r="N77" s="6">
        <f t="shared" si="31"/>
        <v>0</v>
      </c>
    </row>
    <row r="78" spans="1:14" x14ac:dyDescent="0.35">
      <c r="A78" t="s">
        <v>10</v>
      </c>
      <c r="B78" t="s">
        <v>17</v>
      </c>
      <c r="C78" s="3">
        <v>68533.543124999997</v>
      </c>
      <c r="D78" s="1">
        <v>16</v>
      </c>
      <c r="E78" s="7">
        <f t="shared" si="28"/>
        <v>0.95571745701376387</v>
      </c>
      <c r="F78" s="3">
        <v>54207.53</v>
      </c>
      <c r="G78" s="1">
        <v>6</v>
      </c>
      <c r="H78" s="7">
        <f t="shared" si="29"/>
        <v>0.93914639639639641</v>
      </c>
      <c r="I78" s="3">
        <v>54207.53</v>
      </c>
      <c r="J78" s="1">
        <v>6</v>
      </c>
      <c r="K78" s="7">
        <f t="shared" si="30"/>
        <v>0.92142665306816252</v>
      </c>
      <c r="L78" s="3">
        <v>51622.15</v>
      </c>
      <c r="M78" s="1">
        <v>1</v>
      </c>
      <c r="N78" s="6">
        <f t="shared" si="31"/>
        <v>0.88582177912004945</v>
      </c>
    </row>
    <row r="79" spans="1:14" x14ac:dyDescent="0.35">
      <c r="A79" t="s">
        <v>10</v>
      </c>
      <c r="B79" t="s">
        <v>18</v>
      </c>
      <c r="C79" s="3">
        <v>67203.389250000007</v>
      </c>
      <c r="D79" s="1">
        <v>12</v>
      </c>
      <c r="E79" s="7">
        <f t="shared" si="28"/>
        <v>0.93716812743170319</v>
      </c>
      <c r="F79" s="3">
        <v>50973.63</v>
      </c>
      <c r="G79" s="1">
        <v>4</v>
      </c>
      <c r="H79" s="7">
        <f t="shared" si="29"/>
        <v>0.88311902286902277</v>
      </c>
      <c r="I79" s="3">
        <v>49639.76</v>
      </c>
      <c r="J79" s="1">
        <v>3</v>
      </c>
      <c r="K79" s="7">
        <f t="shared" si="30"/>
        <v>0.84378310385857558</v>
      </c>
      <c r="L79" s="3">
        <v>51622.15</v>
      </c>
      <c r="M79" s="1">
        <v>2</v>
      </c>
      <c r="N79" s="6">
        <f t="shared" si="31"/>
        <v>0.88582177912004945</v>
      </c>
    </row>
    <row r="80" spans="1:14" x14ac:dyDescent="0.35">
      <c r="D80" s="1">
        <f>SUM(D2:D79)</f>
        <v>29173</v>
      </c>
    </row>
  </sheetData>
  <pageMargins left="0.7" right="0.7" top="0.75" bottom="0.7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2CC52-B01C-45CB-9C2A-B999B53C384E}">
  <dimension ref="A5:M48"/>
  <sheetViews>
    <sheetView topLeftCell="A22" workbookViewId="0">
      <selection activeCell="Q41" sqref="Q41"/>
    </sheetView>
  </sheetViews>
  <sheetFormatPr defaultColWidth="8.81640625" defaultRowHeight="14.5" x14ac:dyDescent="0.35"/>
  <cols>
    <col min="1" max="1" width="24.1796875" customWidth="1"/>
    <col min="2" max="2" width="11.36328125" customWidth="1"/>
    <col min="3" max="3" width="11" customWidth="1"/>
    <col min="8" max="8" width="24.36328125" customWidth="1"/>
    <col min="9" max="9" width="10.453125" customWidth="1"/>
    <col min="10" max="10" width="10.36328125" customWidth="1"/>
  </cols>
  <sheetData>
    <row r="5" spans="1:13" x14ac:dyDescent="0.35">
      <c r="A5" t="s">
        <v>31</v>
      </c>
      <c r="D5" s="9"/>
      <c r="E5" s="9"/>
      <c r="H5" s="9" t="s">
        <v>29</v>
      </c>
      <c r="I5" s="9"/>
      <c r="J5" s="9"/>
      <c r="K5" s="9"/>
      <c r="L5" s="9"/>
      <c r="M5" s="9"/>
    </row>
    <row r="6" spans="1:13" ht="43.5" x14ac:dyDescent="0.35">
      <c r="B6" s="9" t="s">
        <v>32</v>
      </c>
      <c r="C6" s="9" t="s">
        <v>33</v>
      </c>
      <c r="H6" s="9"/>
      <c r="I6" s="9" t="s">
        <v>32</v>
      </c>
      <c r="J6" s="9" t="s">
        <v>33</v>
      </c>
      <c r="K6" s="9"/>
      <c r="L6" s="9"/>
      <c r="M6" s="9"/>
    </row>
    <row r="7" spans="1:13" x14ac:dyDescent="0.35">
      <c r="A7" t="s">
        <v>2</v>
      </c>
      <c r="B7" s="6">
        <v>0.9533527254605666</v>
      </c>
      <c r="C7" s="6">
        <v>1.0018828948827356</v>
      </c>
      <c r="H7" t="s">
        <v>2</v>
      </c>
      <c r="I7" s="6">
        <v>0.95778361269265078</v>
      </c>
      <c r="J7" s="6">
        <v>1.0232835825789901</v>
      </c>
    </row>
    <row r="8" spans="1:13" x14ac:dyDescent="0.35">
      <c r="A8" t="s">
        <v>28</v>
      </c>
      <c r="B8" s="6">
        <v>1.0220367308748648</v>
      </c>
      <c r="C8" s="6">
        <v>1.2351536621400527</v>
      </c>
      <c r="H8" t="s">
        <v>28</v>
      </c>
      <c r="I8" s="6">
        <v>0.95707248751817819</v>
      </c>
      <c r="J8" s="6">
        <v>0.8111587302158535</v>
      </c>
    </row>
    <row r="9" spans="1:13" x14ac:dyDescent="0.35">
      <c r="A9" t="s">
        <v>6</v>
      </c>
      <c r="B9" s="6">
        <v>0.91293762069223261</v>
      </c>
      <c r="C9" s="6">
        <v>0.92152649786881147</v>
      </c>
      <c r="H9" t="s">
        <v>6</v>
      </c>
      <c r="I9" s="6">
        <v>0.9127729251892529</v>
      </c>
      <c r="J9" s="6">
        <v>0.93147683645356394</v>
      </c>
    </row>
    <row r="10" spans="1:13" x14ac:dyDescent="0.35">
      <c r="A10" t="s">
        <v>5</v>
      </c>
      <c r="B10" s="6">
        <v>0.92625159030447801</v>
      </c>
      <c r="C10" s="6">
        <v>0.96500534874315169</v>
      </c>
      <c r="H10" t="s">
        <v>5</v>
      </c>
      <c r="I10" s="6">
        <v>0.97403584580163249</v>
      </c>
      <c r="J10" s="6">
        <v>1.034718611077124</v>
      </c>
    </row>
    <row r="11" spans="1:13" x14ac:dyDescent="0.35">
      <c r="A11" t="s">
        <v>7</v>
      </c>
      <c r="B11" s="6">
        <v>0.88220799561492091</v>
      </c>
      <c r="C11" s="6">
        <v>0.9487928578181053</v>
      </c>
      <c r="H11" t="s">
        <v>7</v>
      </c>
      <c r="I11" s="6">
        <v>0.87976109490898047</v>
      </c>
      <c r="J11" s="6">
        <v>0.94848769307060399</v>
      </c>
    </row>
    <row r="12" spans="1:13" x14ac:dyDescent="0.35">
      <c r="A12" t="s">
        <v>8</v>
      </c>
      <c r="B12" s="6">
        <v>0.94569917935510606</v>
      </c>
      <c r="C12" s="6">
        <v>1.0259475470684656</v>
      </c>
      <c r="H12" t="s">
        <v>8</v>
      </c>
      <c r="I12" s="6">
        <v>0.95423593070165524</v>
      </c>
      <c r="J12" s="6">
        <v>1.0680702580733927</v>
      </c>
    </row>
    <row r="13" spans="1:13" x14ac:dyDescent="0.35">
      <c r="A13" t="s">
        <v>9</v>
      </c>
      <c r="B13" s="6">
        <v>0.90056830227049911</v>
      </c>
      <c r="C13" s="6">
        <v>0.8073378453222223</v>
      </c>
      <c r="H13" t="s">
        <v>9</v>
      </c>
      <c r="I13" s="6">
        <v>0.97322755377260828</v>
      </c>
      <c r="J13" s="6">
        <v>0.96800022578690603</v>
      </c>
    </row>
    <row r="14" spans="1:13" x14ac:dyDescent="0.35">
      <c r="A14" t="s">
        <v>10</v>
      </c>
      <c r="B14" s="6">
        <v>0.94382989009852125</v>
      </c>
      <c r="C14" s="6">
        <v>0.95970202915594416</v>
      </c>
      <c r="H14" t="s">
        <v>10</v>
      </c>
      <c r="I14" s="6">
        <v>0.92989099192097346</v>
      </c>
      <c r="J14" s="6">
        <v>0.95115396400050312</v>
      </c>
    </row>
    <row r="39" spans="1:4" x14ac:dyDescent="0.35">
      <c r="A39" t="s">
        <v>30</v>
      </c>
    </row>
    <row r="40" spans="1:4" ht="43.5" x14ac:dyDescent="0.35">
      <c r="B40" s="9" t="s">
        <v>32</v>
      </c>
      <c r="C40" s="9" t="s">
        <v>33</v>
      </c>
    </row>
    <row r="41" spans="1:4" x14ac:dyDescent="0.35">
      <c r="A41" t="s">
        <v>2</v>
      </c>
      <c r="B41" s="8">
        <v>0.97423092070349027</v>
      </c>
      <c r="C41" s="8">
        <v>1.0062357699199602</v>
      </c>
    </row>
    <row r="42" spans="1:4" x14ac:dyDescent="0.35">
      <c r="A42" t="s">
        <v>28</v>
      </c>
      <c r="B42" s="8">
        <v>0.9937411693989201</v>
      </c>
      <c r="C42" s="8">
        <v>0.94719010782842628</v>
      </c>
    </row>
    <row r="43" spans="1:4" x14ac:dyDescent="0.35">
      <c r="A43" t="s">
        <v>6</v>
      </c>
      <c r="B43" s="8">
        <v>1.0488279873082074</v>
      </c>
      <c r="C43" s="8">
        <v>1.0672549962508013</v>
      </c>
      <c r="D43" s="8"/>
    </row>
    <row r="44" spans="1:4" x14ac:dyDescent="0.35">
      <c r="A44" t="s">
        <v>5</v>
      </c>
      <c r="B44" s="8">
        <v>0.98998250510590347</v>
      </c>
      <c r="C44" s="8">
        <v>1.1313885405195971</v>
      </c>
    </row>
    <row r="45" spans="1:4" x14ac:dyDescent="0.35">
      <c r="A45" t="s">
        <v>7</v>
      </c>
      <c r="B45" s="8">
        <v>0.88860491427693977</v>
      </c>
      <c r="C45" s="8">
        <v>0.89818038148173318</v>
      </c>
    </row>
    <row r="46" spans="1:4" x14ac:dyDescent="0.35">
      <c r="A46" t="s">
        <v>8</v>
      </c>
      <c r="B46" s="8">
        <v>0.87397648536081363</v>
      </c>
      <c r="C46" s="8">
        <v>0.80835054641744764</v>
      </c>
    </row>
    <row r="47" spans="1:4" x14ac:dyDescent="0.35">
      <c r="A47" t="s">
        <v>9</v>
      </c>
      <c r="B47" s="8">
        <v>0.96268018647622955</v>
      </c>
    </row>
    <row r="48" spans="1:4" x14ac:dyDescent="0.35">
      <c r="A48" t="s">
        <v>10</v>
      </c>
      <c r="B48" s="8">
        <v>0.96083329601548495</v>
      </c>
      <c r="C48" s="8">
        <v>0.93143482596228622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Compensation by EEOC</vt:lpstr>
      <vt:lpstr>Race Salary as % White</vt:lpstr>
      <vt:lpstr>'Compensation by EEOC'!Print_Titles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Downes, Tara</cp:lastModifiedBy>
  <dcterms:created xsi:type="dcterms:W3CDTF">2011-08-01T14:22:18Z</dcterms:created>
  <dcterms:modified xsi:type="dcterms:W3CDTF">2021-10-21T13:24:42Z</dcterms:modified>
</cp:coreProperties>
</file>